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05" windowWidth="14805" windowHeight="681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Лист1!$8:$11</definedName>
    <definedName name="_xlnm.Print_Area" localSheetId="0">Лист1!$A$1:$P$49</definedName>
    <definedName name="_xlnm.Print_Area" localSheetId="1">Лист2!$A$1:$L$50</definedName>
  </definedNames>
  <calcPr calcId="145621" calcOnSave="0"/>
</workbook>
</file>

<file path=xl/calcChain.xml><?xml version="1.0" encoding="utf-8"?>
<calcChain xmlns="http://schemas.openxmlformats.org/spreadsheetml/2006/main">
  <c r="B30" i="2" l="1"/>
  <c r="D28" i="1" l="1"/>
  <c r="D27" i="1"/>
  <c r="D20" i="1"/>
  <c r="D19" i="1"/>
  <c r="D17" i="1"/>
  <c r="K38" i="2" l="1"/>
  <c r="H38" i="2"/>
  <c r="H37" i="2"/>
  <c r="E37" i="2"/>
  <c r="I38" i="2" l="1"/>
  <c r="I37" i="2"/>
  <c r="K37" i="2" s="1"/>
  <c r="L38" i="2"/>
  <c r="L37" i="2"/>
  <c r="H36" i="2"/>
  <c r="K36" i="2"/>
  <c r="D36" i="2"/>
  <c r="I36" i="2" l="1"/>
  <c r="L36" i="2"/>
  <c r="E38" i="2"/>
  <c r="E36" i="2" s="1"/>
  <c r="J34" i="2"/>
  <c r="K34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1" i="2"/>
  <c r="B32" i="2"/>
  <c r="B33" i="2"/>
  <c r="B34" i="2"/>
  <c r="B35" i="2"/>
  <c r="B40" i="2"/>
  <c r="B41" i="2"/>
  <c r="B42" i="2"/>
  <c r="B12" i="2"/>
  <c r="E6" i="2"/>
  <c r="B6" i="2"/>
  <c r="P19" i="1" l="1"/>
  <c r="P18" i="1"/>
  <c r="P17" i="1"/>
  <c r="P16" i="1"/>
  <c r="P25" i="1"/>
  <c r="I22" i="1" l="1"/>
  <c r="H21" i="2" s="1"/>
  <c r="I21" i="1"/>
  <c r="H20" i="2" s="1"/>
  <c r="I20" i="1"/>
  <c r="H19" i="2" s="1"/>
  <c r="I19" i="1"/>
  <c r="H18" i="2" s="1"/>
  <c r="I18" i="1"/>
  <c r="H17" i="2" s="1"/>
  <c r="I17" i="1"/>
  <c r="H16" i="2" s="1"/>
  <c r="H22" i="1"/>
  <c r="G22" i="1" s="1"/>
  <c r="I21" i="2" s="1"/>
  <c r="H21" i="1"/>
  <c r="G21" i="1" s="1"/>
  <c r="I20" i="2" s="1"/>
  <c r="H20" i="1"/>
  <c r="G20" i="1" s="1"/>
  <c r="I19" i="2" s="1"/>
  <c r="H19" i="1"/>
  <c r="G19" i="1" s="1"/>
  <c r="I18" i="2" s="1"/>
  <c r="H18" i="1"/>
  <c r="G18" i="1" s="1"/>
  <c r="I17" i="2" s="1"/>
  <c r="H17" i="1"/>
  <c r="G17" i="1" s="1"/>
  <c r="I16" i="2" s="1"/>
  <c r="I16" i="1"/>
  <c r="H15" i="2" s="1"/>
  <c r="H16" i="1"/>
  <c r="D39" i="1"/>
  <c r="D42" i="2" s="1"/>
  <c r="C39" i="1"/>
  <c r="C42" i="2" s="1"/>
  <c r="D36" i="1"/>
  <c r="D35" i="2" s="1"/>
  <c r="D34" i="2" s="1"/>
  <c r="C36" i="1"/>
  <c r="C35" i="2" s="1"/>
  <c r="C34" i="2" s="1"/>
  <c r="D34" i="1"/>
  <c r="D33" i="2" s="1"/>
  <c r="D33" i="1"/>
  <c r="D32" i="2" s="1"/>
  <c r="D32" i="1"/>
  <c r="D31" i="2" s="1"/>
  <c r="C34" i="1"/>
  <c r="C33" i="2" s="1"/>
  <c r="C33" i="1"/>
  <c r="C32" i="2" s="1"/>
  <c r="C32" i="1"/>
  <c r="C31" i="2" s="1"/>
  <c r="D31" i="1"/>
  <c r="D30" i="2" s="1"/>
  <c r="C31" i="1"/>
  <c r="C30" i="2" s="1"/>
  <c r="D27" i="2"/>
  <c r="D26" i="2"/>
  <c r="C28" i="1"/>
  <c r="C27" i="2" s="1"/>
  <c r="C27" i="1"/>
  <c r="C26" i="2" s="1"/>
  <c r="D26" i="1"/>
  <c r="D25" i="2" s="1"/>
  <c r="D25" i="1"/>
  <c r="D24" i="2" s="1"/>
  <c r="C26" i="1"/>
  <c r="C25" i="2" s="1"/>
  <c r="C25" i="1"/>
  <c r="C24" i="2" s="1"/>
  <c r="D24" i="1"/>
  <c r="D23" i="2" s="1"/>
  <c r="C24" i="1"/>
  <c r="C23" i="2" s="1"/>
  <c r="D22" i="1"/>
  <c r="D21" i="2" s="1"/>
  <c r="D20" i="2"/>
  <c r="D19" i="2"/>
  <c r="D18" i="2"/>
  <c r="D18" i="1"/>
  <c r="D17" i="2" s="1"/>
  <c r="D16" i="2"/>
  <c r="D15" i="2"/>
  <c r="C22" i="1"/>
  <c r="C21" i="2" s="1"/>
  <c r="C21" i="1"/>
  <c r="C20" i="2" s="1"/>
  <c r="C20" i="1"/>
  <c r="C19" i="2" s="1"/>
  <c r="C19" i="1"/>
  <c r="C18" i="2" s="1"/>
  <c r="C18" i="1"/>
  <c r="C17" i="2" s="1"/>
  <c r="C17" i="1"/>
  <c r="C16" i="2" s="1"/>
  <c r="C16" i="1"/>
  <c r="C15" i="2" s="1"/>
  <c r="R39" i="1"/>
  <c r="R36" i="1"/>
  <c r="R34" i="1"/>
  <c r="R33" i="1"/>
  <c r="R32" i="1"/>
  <c r="R31" i="1"/>
  <c r="R26" i="1"/>
  <c r="R25" i="1"/>
  <c r="R24" i="1"/>
  <c r="R22" i="1"/>
  <c r="R21" i="1"/>
  <c r="R20" i="1"/>
  <c r="R19" i="1"/>
  <c r="R17" i="1"/>
  <c r="R16" i="1"/>
  <c r="E23" i="1"/>
  <c r="F23" i="1"/>
  <c r="F15" i="1" s="1"/>
  <c r="F14" i="1" s="1"/>
  <c r="F13" i="1" s="1"/>
  <c r="H24" i="1"/>
  <c r="I24" i="1"/>
  <c r="H25" i="1"/>
  <c r="H26" i="1"/>
  <c r="I26" i="1"/>
  <c r="J23" i="1"/>
  <c r="K23" i="1"/>
  <c r="L24" i="1"/>
  <c r="L23" i="2" s="1"/>
  <c r="L25" i="1"/>
  <c r="L24" i="2" s="1"/>
  <c r="L26" i="1"/>
  <c r="L25" i="2" s="1"/>
  <c r="M23" i="1"/>
  <c r="L16" i="1"/>
  <c r="L18" i="1"/>
  <c r="L17" i="2" s="1"/>
  <c r="L19" i="1"/>
  <c r="L18" i="2" s="1"/>
  <c r="L20" i="1"/>
  <c r="L19" i="2" s="1"/>
  <c r="L21" i="1"/>
  <c r="L20" i="2" s="1"/>
  <c r="L22" i="1"/>
  <c r="L21" i="2" s="1"/>
  <c r="L31" i="1"/>
  <c r="L32" i="1"/>
  <c r="P32" i="1" s="1"/>
  <c r="L33" i="1"/>
  <c r="L34" i="1"/>
  <c r="L39" i="1"/>
  <c r="M15" i="1"/>
  <c r="K15" i="1"/>
  <c r="J15" i="1"/>
  <c r="M30" i="1"/>
  <c r="M35" i="1"/>
  <c r="K30" i="1"/>
  <c r="K35" i="1"/>
  <c r="K29" i="1"/>
  <c r="J30" i="1"/>
  <c r="J35" i="1"/>
  <c r="J29" i="1" s="1"/>
  <c r="I28" i="1"/>
  <c r="H27" i="2" s="1"/>
  <c r="I31" i="1"/>
  <c r="H30" i="2" s="1"/>
  <c r="I32" i="1"/>
  <c r="I33" i="1"/>
  <c r="H32" i="2" s="1"/>
  <c r="I34" i="1"/>
  <c r="I36" i="1"/>
  <c r="H27" i="1"/>
  <c r="H28" i="1"/>
  <c r="H31" i="1"/>
  <c r="H32" i="1"/>
  <c r="H33" i="1"/>
  <c r="H34" i="1"/>
  <c r="H36" i="1"/>
  <c r="H35" i="1" s="1"/>
  <c r="H39" i="1"/>
  <c r="H38" i="1" s="1"/>
  <c r="H37" i="1" s="1"/>
  <c r="I39" i="1"/>
  <c r="E15" i="1"/>
  <c r="E14" i="1" s="1"/>
  <c r="E13" i="1" s="1"/>
  <c r="E38" i="1"/>
  <c r="E37" i="1" s="1"/>
  <c r="F38" i="1"/>
  <c r="F37" i="1" s="1"/>
  <c r="J38" i="1"/>
  <c r="J37" i="1" s="1"/>
  <c r="K38" i="1"/>
  <c r="K37" i="1" s="1"/>
  <c r="M38" i="1"/>
  <c r="M37" i="1" s="1"/>
  <c r="E30" i="1"/>
  <c r="E35" i="1"/>
  <c r="F30" i="1"/>
  <c r="F35" i="1"/>
  <c r="K14" i="1" l="1"/>
  <c r="K13" i="1" s="1"/>
  <c r="D35" i="1"/>
  <c r="B26" i="1"/>
  <c r="E25" i="2" s="1"/>
  <c r="B34" i="1"/>
  <c r="E33" i="2" s="1"/>
  <c r="E29" i="1"/>
  <c r="E40" i="1"/>
  <c r="G16" i="1"/>
  <c r="I15" i="2" s="1"/>
  <c r="I14" i="2" s="1"/>
  <c r="F40" i="1"/>
  <c r="B28" i="1"/>
  <c r="E27" i="2" s="1"/>
  <c r="D38" i="1"/>
  <c r="D37" i="1" s="1"/>
  <c r="F29" i="1"/>
  <c r="M29" i="1"/>
  <c r="M14" i="1" s="1"/>
  <c r="M13" i="1" s="1"/>
  <c r="M40" i="1" s="1"/>
  <c r="K40" i="1"/>
  <c r="J14" i="1"/>
  <c r="J13" i="1" s="1"/>
  <c r="J40" i="1" s="1"/>
  <c r="G33" i="1"/>
  <c r="I32" i="2" s="1"/>
  <c r="B18" i="1"/>
  <c r="E17" i="2" s="1"/>
  <c r="G28" i="1"/>
  <c r="I27" i="2" s="1"/>
  <c r="B22" i="1"/>
  <c r="E21" i="2" s="1"/>
  <c r="C23" i="1"/>
  <c r="D23" i="1"/>
  <c r="L23" i="1"/>
  <c r="C22" i="2"/>
  <c r="C29" i="2"/>
  <c r="C28" i="2" s="1"/>
  <c r="H15" i="1"/>
  <c r="B16" i="1"/>
  <c r="E15" i="2" s="1"/>
  <c r="B20" i="1"/>
  <c r="E19" i="2" s="1"/>
  <c r="B25" i="1"/>
  <c r="E24" i="2" s="1"/>
  <c r="B27" i="1"/>
  <c r="E26" i="2" s="1"/>
  <c r="B32" i="1"/>
  <c r="E31" i="2" s="1"/>
  <c r="C35" i="1"/>
  <c r="G31" i="1"/>
  <c r="I30" i="2" s="1"/>
  <c r="I15" i="1"/>
  <c r="G15" i="1" s="1"/>
  <c r="H14" i="2"/>
  <c r="B17" i="1"/>
  <c r="E16" i="2" s="1"/>
  <c r="B19" i="1"/>
  <c r="E18" i="2" s="1"/>
  <c r="B21" i="1"/>
  <c r="E20" i="2" s="1"/>
  <c r="B24" i="1"/>
  <c r="B31" i="1"/>
  <c r="B33" i="1"/>
  <c r="E32" i="2" s="1"/>
  <c r="B36" i="1"/>
  <c r="E35" i="2" s="1"/>
  <c r="E34" i="2" s="1"/>
  <c r="B39" i="1"/>
  <c r="C38" i="1"/>
  <c r="C37" i="1" s="1"/>
  <c r="C30" i="1"/>
  <c r="D15" i="1"/>
  <c r="D30" i="1"/>
  <c r="C15" i="1"/>
  <c r="D14" i="2"/>
  <c r="D22" i="2"/>
  <c r="D29" i="2"/>
  <c r="D28" i="2" s="1"/>
  <c r="G39" i="1"/>
  <c r="H42" i="2"/>
  <c r="H41" i="2" s="1"/>
  <c r="H40" i="2" s="1"/>
  <c r="F33" i="2"/>
  <c r="G33" i="2"/>
  <c r="J33" i="2" s="1"/>
  <c r="F31" i="2"/>
  <c r="G31" i="2"/>
  <c r="G27" i="2"/>
  <c r="J27" i="2" s="1"/>
  <c r="F27" i="2"/>
  <c r="I35" i="1"/>
  <c r="H35" i="2"/>
  <c r="H34" i="2" s="1"/>
  <c r="L38" i="1"/>
  <c r="L37" i="1" s="1"/>
  <c r="L42" i="2"/>
  <c r="L41" i="2" s="1"/>
  <c r="L40" i="2" s="1"/>
  <c r="L33" i="2"/>
  <c r="P34" i="1"/>
  <c r="L31" i="2"/>
  <c r="L15" i="2"/>
  <c r="G25" i="2"/>
  <c r="J25" i="2" s="1"/>
  <c r="F25" i="2"/>
  <c r="G24" i="1"/>
  <c r="I23" i="2" s="1"/>
  <c r="H23" i="2"/>
  <c r="D41" i="2"/>
  <c r="D40" i="2" s="1"/>
  <c r="K42" i="2"/>
  <c r="K41" i="2" s="1"/>
  <c r="K40" i="2" s="1"/>
  <c r="F17" i="2"/>
  <c r="G17" i="2"/>
  <c r="J17" i="2" s="1"/>
  <c r="K17" i="2" s="1"/>
  <c r="F19" i="2"/>
  <c r="G19" i="2"/>
  <c r="J19" i="2" s="1"/>
  <c r="F21" i="2"/>
  <c r="G21" i="2"/>
  <c r="J21" i="2" s="1"/>
  <c r="K21" i="2" s="1"/>
  <c r="G36" i="1"/>
  <c r="F42" i="2"/>
  <c r="F41" i="2" s="1"/>
  <c r="F40" i="2" s="1"/>
  <c r="G42" i="2"/>
  <c r="G41" i="2" s="1"/>
  <c r="G40" i="2" s="1"/>
  <c r="G35" i="2"/>
  <c r="G34" i="2" s="1"/>
  <c r="F35" i="2"/>
  <c r="F34" i="2" s="1"/>
  <c r="G32" i="2"/>
  <c r="F32" i="2"/>
  <c r="H30" i="1"/>
  <c r="H29" i="1" s="1"/>
  <c r="G30" i="2"/>
  <c r="F30" i="2"/>
  <c r="F26" i="2"/>
  <c r="G26" i="2"/>
  <c r="J26" i="2" s="1"/>
  <c r="G34" i="1"/>
  <c r="I33" i="2" s="1"/>
  <c r="H33" i="2"/>
  <c r="I30" i="1"/>
  <c r="H31" i="2"/>
  <c r="H29" i="2" s="1"/>
  <c r="L30" i="1"/>
  <c r="L32" i="2"/>
  <c r="P33" i="1"/>
  <c r="L30" i="2"/>
  <c r="P31" i="1"/>
  <c r="L22" i="2"/>
  <c r="G26" i="1"/>
  <c r="I25" i="2" s="1"/>
  <c r="H25" i="2"/>
  <c r="H23" i="1"/>
  <c r="F24" i="2"/>
  <c r="G24" i="2"/>
  <c r="J24" i="2" s="1"/>
  <c r="K24" i="2" s="1"/>
  <c r="K22" i="2" s="1"/>
  <c r="G23" i="2"/>
  <c r="F23" i="2"/>
  <c r="C14" i="2"/>
  <c r="C41" i="2"/>
  <c r="C40" i="2" s="1"/>
  <c r="J42" i="2"/>
  <c r="J41" i="2" s="1"/>
  <c r="J40" i="2" s="1"/>
  <c r="F15" i="2"/>
  <c r="G15" i="2"/>
  <c r="G16" i="2"/>
  <c r="J16" i="2" s="1"/>
  <c r="F16" i="2"/>
  <c r="G18" i="2"/>
  <c r="J18" i="2" s="1"/>
  <c r="K18" i="2" s="1"/>
  <c r="F18" i="2"/>
  <c r="G20" i="2"/>
  <c r="J20" i="2" s="1"/>
  <c r="F20" i="2"/>
  <c r="I38" i="1"/>
  <c r="I37" i="1" s="1"/>
  <c r="G32" i="1"/>
  <c r="D29" i="1" l="1"/>
  <c r="D14" i="1" s="1"/>
  <c r="D13" i="1" s="1"/>
  <c r="D40" i="1" s="1"/>
  <c r="L29" i="2"/>
  <c r="B35" i="1"/>
  <c r="B23" i="1"/>
  <c r="C13" i="2"/>
  <c r="C12" i="2" s="1"/>
  <c r="H14" i="1"/>
  <c r="H13" i="1" s="1"/>
  <c r="H28" i="2"/>
  <c r="E14" i="2"/>
  <c r="D13" i="2"/>
  <c r="D43" i="2" s="1"/>
  <c r="D44" i="2" s="1"/>
  <c r="C29" i="1"/>
  <c r="C14" i="1" s="1"/>
  <c r="C13" i="1" s="1"/>
  <c r="C40" i="1" s="1"/>
  <c r="I29" i="1"/>
  <c r="E23" i="2"/>
  <c r="E22" i="2" s="1"/>
  <c r="E42" i="2"/>
  <c r="E41" i="2" s="1"/>
  <c r="E40" i="2" s="1"/>
  <c r="B38" i="1"/>
  <c r="B37" i="1" s="1"/>
  <c r="B15" i="1"/>
  <c r="P39" i="1"/>
  <c r="E30" i="2"/>
  <c r="E29" i="2" s="1"/>
  <c r="E28" i="2" s="1"/>
  <c r="B30" i="1"/>
  <c r="F14" i="2"/>
  <c r="F22" i="2"/>
  <c r="F29" i="2"/>
  <c r="F28" i="2" s="1"/>
  <c r="K33" i="2"/>
  <c r="K29" i="2" s="1"/>
  <c r="K28" i="2" s="1"/>
  <c r="G38" i="1"/>
  <c r="G37" i="1" s="1"/>
  <c r="I42" i="2"/>
  <c r="I41" i="2" s="1"/>
  <c r="I40" i="2" s="1"/>
  <c r="G30" i="1"/>
  <c r="I31" i="2"/>
  <c r="I29" i="2" s="1"/>
  <c r="G14" i="2"/>
  <c r="J15" i="2"/>
  <c r="J14" i="2" s="1"/>
  <c r="J23" i="2"/>
  <c r="J22" i="2" s="1"/>
  <c r="G22" i="2"/>
  <c r="J30" i="2"/>
  <c r="J29" i="2" s="1"/>
  <c r="J28" i="2" s="1"/>
  <c r="G29" i="2"/>
  <c r="G28" i="2" s="1"/>
  <c r="G35" i="1"/>
  <c r="I35" i="2"/>
  <c r="I34" i="2" s="1"/>
  <c r="C43" i="2" l="1"/>
  <c r="C44" i="2" s="1"/>
  <c r="B29" i="1"/>
  <c r="B14" i="1" s="1"/>
  <c r="B13" i="1" s="1"/>
  <c r="F13" i="2"/>
  <c r="F43" i="2" s="1"/>
  <c r="F44" i="2" s="1"/>
  <c r="G13" i="2"/>
  <c r="F12" i="2"/>
  <c r="E13" i="2"/>
  <c r="E43" i="2" s="1"/>
  <c r="E44" i="2" s="1"/>
  <c r="I28" i="2"/>
  <c r="J13" i="2"/>
  <c r="J43" i="2" s="1"/>
  <c r="J44" i="2" s="1"/>
  <c r="D12" i="2"/>
  <c r="K15" i="2"/>
  <c r="B40" i="1"/>
  <c r="G29" i="1"/>
  <c r="H40" i="1"/>
  <c r="G12" i="2" l="1"/>
  <c r="G43" i="2"/>
  <c r="G44" i="2" s="1"/>
  <c r="J12" i="2"/>
  <c r="E12" i="2"/>
  <c r="L36" i="1"/>
  <c r="L35" i="2" s="1"/>
  <c r="L34" i="2" s="1"/>
  <c r="L28" i="2" s="1"/>
  <c r="P36" i="1" l="1"/>
  <c r="L35" i="1"/>
  <c r="L29" i="1" s="1"/>
  <c r="L27" i="1" l="1"/>
  <c r="L17" i="1"/>
  <c r="L28" i="1"/>
  <c r="L26" i="2" l="1"/>
  <c r="K26" i="2" s="1"/>
  <c r="P27" i="1"/>
  <c r="P28" i="1"/>
  <c r="L27" i="2"/>
  <c r="K27" i="2" s="1"/>
  <c r="L16" i="2"/>
  <c r="L14" i="2" s="1"/>
  <c r="L15" i="1"/>
  <c r="L14" i="1" s="1"/>
  <c r="L13" i="1" s="1"/>
  <c r="L40" i="1" s="1"/>
  <c r="L13" i="2" l="1"/>
  <c r="K16" i="2"/>
  <c r="K14" i="2" s="1"/>
  <c r="K13" i="2" s="1"/>
  <c r="K12" i="2" l="1"/>
  <c r="K43" i="2"/>
  <c r="K44" i="2" s="1"/>
  <c r="L12" i="2"/>
  <c r="L43" i="2"/>
  <c r="L44" i="2" s="1"/>
  <c r="I25" i="1"/>
  <c r="I27" i="1"/>
  <c r="H24" i="2" l="1"/>
  <c r="H22" i="2" s="1"/>
  <c r="G25" i="1"/>
  <c r="I23" i="1"/>
  <c r="I14" i="1" s="1"/>
  <c r="H26" i="2"/>
  <c r="G27" i="1"/>
  <c r="I26" i="2" s="1"/>
  <c r="H13" i="2" l="1"/>
  <c r="H43" i="2" s="1"/>
  <c r="H44" i="2" s="1"/>
  <c r="I24" i="2"/>
  <c r="I22" i="2" s="1"/>
  <c r="G23" i="1"/>
  <c r="I13" i="2"/>
  <c r="I12" i="2" s="1"/>
  <c r="I13" i="1"/>
  <c r="G14" i="1"/>
  <c r="H12" i="2"/>
  <c r="I43" i="2"/>
  <c r="I44" i="2" s="1"/>
  <c r="I40" i="1" l="1"/>
  <c r="G13" i="1"/>
  <c r="G40" i="1" s="1"/>
</calcChain>
</file>

<file path=xl/sharedStrings.xml><?xml version="1.0" encoding="utf-8"?>
<sst xmlns="http://schemas.openxmlformats.org/spreadsheetml/2006/main" count="103" uniqueCount="84">
  <si>
    <t>Лимит капитальных вложений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</si>
  <si>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</si>
  <si>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</si>
  <si>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</si>
  <si>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</si>
  <si>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в том числе:</t>
  </si>
  <si>
    <t>за счет:</t>
  </si>
  <si>
    <t>внебюджетных средств</t>
  </si>
  <si>
    <t xml:space="preserve">Год начала строительства </t>
  </si>
  <si>
    <t>Год ввода в эксплуатацию</t>
  </si>
  <si>
    <t>Процент технической готовности,%</t>
  </si>
  <si>
    <t>всего 
на год</t>
  </si>
  <si>
    <t>всего
 на год</t>
  </si>
  <si>
    <t>Программа, подпрограмма 
Объект, мероприятие (укрупненный инвестиционный проект)</t>
  </si>
  <si>
    <t>подпись</t>
  </si>
  <si>
    <t>Ф.И.О. исполнителя (контактные телефоны, адрес электронной почты)</t>
  </si>
  <si>
    <t>М.П.</t>
  </si>
  <si>
    <t>Освоено
 (с начала года нарастающим итогом)</t>
  </si>
  <si>
    <t>бюджетных средств</t>
  </si>
  <si>
    <r>
      <t xml:space="preserve">*- В графе </t>
    </r>
    <r>
      <rPr>
        <b/>
        <sz val="12"/>
        <color theme="1"/>
        <rFont val="Times New Roman"/>
        <family val="1"/>
        <charset val="204"/>
      </rPr>
      <t xml:space="preserve">"Профинансировано" </t>
    </r>
    <r>
      <rPr>
        <sz val="12"/>
        <color theme="1"/>
        <rFont val="Times New Roman"/>
        <family val="1"/>
        <charset val="204"/>
      </rPr>
      <t>отражать сведения о фактически произведенном кассовом расходе на отчетную дату в разрезе источников финансирования.</t>
    </r>
  </si>
  <si>
    <r>
      <t xml:space="preserve">** - В графе </t>
    </r>
    <r>
      <rPr>
        <b/>
        <sz val="12"/>
        <color theme="1"/>
        <rFont val="Times New Roman"/>
        <family val="1"/>
        <charset val="204"/>
      </rPr>
      <t>"Освоено"</t>
    </r>
    <r>
      <rPr>
        <sz val="12"/>
        <color theme="1"/>
        <rFont val="Times New Roman"/>
        <family val="1"/>
        <charset val="204"/>
      </rPr>
      <t xml:space="preserve"> отражать сведения о фактически освоенных средствах согласно актов выполненных работ (КС-2, КС-3, акт сдачи - приемки выполненных 
работ, оборудования и т.д)</t>
    </r>
  </si>
  <si>
    <t xml:space="preserve"> тыс. рублей </t>
  </si>
  <si>
    <t>ГУ ИНГУШАВТОДОР</t>
  </si>
  <si>
    <t>Реконструкция участка автомобильной дороги «Тр. «Кавказ»-Нестеровская-Алкун-Таргим-Чми», 33км</t>
  </si>
  <si>
    <t>Реконструкция автомобильной дороги «Тр. «Кавказ»-Нестеровская-Алкун-Таргим-Чми» 33-40 км</t>
  </si>
  <si>
    <t>Реконструкция автодороги «Тр. «Кавказ»-Нестеровская-Алкун-Таргим-Чми» 69-80км</t>
  </si>
  <si>
    <t>Реконструкция пешеходных переходов с приведением их в соответствие новым национальным стандартам</t>
  </si>
  <si>
    <t>Капитальный ремонт автомобильной дороги «Назрань-Малгобек-Н.Курп-Терек», 1-4км</t>
  </si>
  <si>
    <t>Реализация мероприятий в рамках регионального проекта «БКАД»</t>
  </si>
  <si>
    <t>Реконструкция  автодороги «Назрань – Малгобек - Н. Курп – Терек» 52-65км (1 очередь)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</si>
  <si>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</si>
  <si>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Реконструкция участка автодороги «Подъезд к тепличному комплексу ООО «Эко-Константа» от автодороги «Назрань-Малгобек-Н.Курп-Терек»</t>
  </si>
  <si>
    <t>от "__" ___________ 2019 г. № ___</t>
  </si>
  <si>
    <t xml:space="preserve">Реконструкция  автодороги «Назрань – Малгобек - Н. Курп – Терек» 42-52км </t>
  </si>
  <si>
    <t xml:space="preserve">Реконструкция а/д «Назрань-Малгобек-Н. Курп-Терек» 3-6км </t>
  </si>
  <si>
    <t>Реконструкция а/д «Подъезд -1 к г. Магас» 0-1км</t>
  </si>
  <si>
    <t>Капитальный ремонт а/д «Назрань-Малгобек-Н. Курп-Терек» 28-29км</t>
  </si>
  <si>
    <t>Профинансировано
 (с начала года нарастающим итогом)</t>
  </si>
  <si>
    <t>Отчет о ходе реализации адресной инвестиционной программы Республики Ингушетия 
на 2019 год и на плановый период 2020 и 2021 годов</t>
  </si>
  <si>
    <t>Форма: ежемесячная до 5 числа</t>
  </si>
  <si>
    <t>Государственная программа Республики Ингушетия «Развитие автомобильных дорог»</t>
  </si>
  <si>
    <t>Подпрограмма 1 «Автомобильные дороги»</t>
  </si>
  <si>
    <t xml:space="preserve">Реконструкция объектов дорожного хозяйства </t>
  </si>
  <si>
    <t>Реконструкция  автомобильной дороги «Гамурзиево-Насыр-Корт» 6-7км</t>
  </si>
  <si>
    <t xml:space="preserve">Ремонт объектов дорожного хозяйства </t>
  </si>
  <si>
    <t>Капитальный ремонт автомобильной дороги  «Тр."Кавказ"-Нестеровская-Алкун-Таргим-Чми», 1-14км</t>
  </si>
  <si>
    <t>Ремонт автомобильной дороги «Сурхахи-Яндаре»</t>
  </si>
  <si>
    <t>Содержание и модернизация автомобильных дорог и искусственных сооружений на них*</t>
  </si>
  <si>
    <t>Составление проектно-сметной документации**</t>
  </si>
  <si>
    <t>Реконструкция автодорог регионального и межмуниципального значенияв рамках РП «Дорожная сеть»</t>
  </si>
  <si>
    <t>Реконструкция а/д «Экажево-Али-юрт» 0-2км</t>
  </si>
  <si>
    <t>Капитальный ремонт регионального и межмуниципального значения в рамках РП «Дорожная сеть»</t>
  </si>
  <si>
    <t>Государственная программа Республики Ингушетия «Развитие сельского хозяйства и регулирование рынков сельскохозяйственной продукции, сырья и продовольствия». Подпрограмма «Устойчивое развитие сельских территорий»</t>
  </si>
  <si>
    <t>ВСЕГО по дорожному фонду</t>
  </si>
  <si>
    <t>Протяженность, км</t>
  </si>
  <si>
    <t>по состоянию на  1</t>
  </si>
  <si>
    <t>№ п.п.</t>
  </si>
  <si>
    <t>Профинан-сировано из ФБ</t>
  </si>
  <si>
    <t xml:space="preserve">Профинансировано гос. заказчикам РИ </t>
  </si>
  <si>
    <t xml:space="preserve">Освоение </t>
  </si>
  <si>
    <t>ФБ</t>
  </si>
  <si>
    <t>РБ</t>
  </si>
  <si>
    <t>Всего</t>
  </si>
  <si>
    <t>Лимит на текущий финансовый год, тыс.руб.</t>
  </si>
  <si>
    <t>Информация по финансированию и исполнению мероприятий в рамках госпрограммы РИ "Развитие автомобильных дорог"</t>
  </si>
  <si>
    <t xml:space="preserve"> (во исполнение Постановления Правительства РИ от 14.11.2013г. №259)</t>
  </si>
  <si>
    <t>Наименование государственной программы</t>
  </si>
  <si>
    <t>Подпрограмма 2 «Обеспечение реализации государственной программы Республики Ингушетия "Развитие автомобильных дорог" и общепрограммные мероприятия»</t>
  </si>
  <si>
    <t>Расходы на выплаты по оплате труда работников государственных органов Республики Ингушетия</t>
  </si>
  <si>
    <t>Расходы на обеспечение функций государственных органов Республики Ингушетия</t>
  </si>
  <si>
    <t>Приложение к письму</t>
  </si>
  <si>
    <t>В Правительство РИ и Минэк РИ</t>
  </si>
  <si>
    <t>В Минфин РИ</t>
  </si>
  <si>
    <t xml:space="preserve">Приложение 
к распоряжению Правительства 
Республики Ингушетия
от «20» января 2017 г. №47-р
</t>
  </si>
  <si>
    <t>В Минэк РИ</t>
  </si>
  <si>
    <t>Всего по дорожному фонду</t>
  </si>
  <si>
    <t xml:space="preserve">ИТОГО </t>
  </si>
  <si>
    <t>Кусиев А.Б.</t>
  </si>
  <si>
    <t>Исполнитель: Главный специалист ОЭиП</t>
  </si>
  <si>
    <t>тел.</t>
  </si>
  <si>
    <t>ingavtodor@mail.ru</t>
  </si>
  <si>
    <t>ЯНВАРЯ</t>
  </si>
  <si>
    <t>2020 года</t>
  </si>
  <si>
    <t>Реконструкция а/д «Назрань-Грозный» 0-5км (1-я очередь)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</si>
</sst>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2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3" borderId="0" xfId="0" applyFont="1" applyFill="1" applyAlignment="1"/>
    <xf numFmtId="164" fontId="14" fillId="4" borderId="6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 applyAlignment="1">
      <alignment horizontal="right" vertical="center" wrapText="1"/>
    </xf>
    <xf numFmtId="164" fontId="14" fillId="4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4" fillId="5" borderId="1" xfId="0" applyNumberFormat="1" applyFont="1" applyFill="1" applyBorder="1" applyAlignment="1">
      <alignment horizontal="right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164" fontId="15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13" fillId="4" borderId="1" xfId="0" applyNumberFormat="1" applyFont="1" applyFill="1" applyBorder="1" applyAlignment="1">
      <alignment wrapText="1"/>
    </xf>
    <xf numFmtId="165" fontId="19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166" fontId="21" fillId="4" borderId="1" xfId="0" applyNumberFormat="1" applyFont="1" applyFill="1" applyBorder="1"/>
    <xf numFmtId="1" fontId="21" fillId="4" borderId="1" xfId="0" applyNumberFormat="1" applyFont="1" applyFill="1" applyBorder="1"/>
    <xf numFmtId="1" fontId="20" fillId="0" borderId="1" xfId="0" applyNumberFormat="1" applyFont="1" applyBorder="1"/>
    <xf numFmtId="166" fontId="20" fillId="0" borderId="1" xfId="0" applyNumberFormat="1" applyFont="1" applyBorder="1"/>
    <xf numFmtId="166" fontId="20" fillId="0" borderId="0" xfId="0" applyNumberFormat="1" applyFont="1"/>
    <xf numFmtId="0" fontId="0" fillId="6" borderId="1" xfId="0" applyFill="1" applyBorder="1"/>
    <xf numFmtId="166" fontId="21" fillId="6" borderId="1" xfId="0" applyNumberFormat="1" applyFont="1" applyFill="1" applyBorder="1"/>
    <xf numFmtId="0" fontId="21" fillId="6" borderId="1" xfId="0" applyFont="1" applyFill="1" applyBorder="1" applyAlignment="1">
      <alignment horizont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 vertical="center" wrapText="1"/>
    </xf>
    <xf numFmtId="166" fontId="21" fillId="5" borderId="1" xfId="0" applyNumberFormat="1" applyFont="1" applyFill="1" applyBorder="1"/>
    <xf numFmtId="166" fontId="4" fillId="4" borderId="1" xfId="0" applyNumberFormat="1" applyFont="1" applyFill="1" applyBorder="1"/>
    <xf numFmtId="0" fontId="0" fillId="4" borderId="0" xfId="0" applyFill="1" applyAlignment="1">
      <alignment horizontal="center"/>
    </xf>
    <xf numFmtId="0" fontId="0" fillId="2" borderId="1" xfId="0" applyFill="1" applyBorder="1"/>
    <xf numFmtId="166" fontId="20" fillId="2" borderId="1" xfId="0" applyNumberFormat="1" applyFont="1" applyFill="1" applyBorder="1"/>
    <xf numFmtId="0" fontId="1" fillId="7" borderId="0" xfId="0" applyFont="1" applyFill="1" applyAlignment="1"/>
    <xf numFmtId="0" fontId="4" fillId="7" borderId="0" xfId="0" applyFont="1" applyFill="1" applyAlignment="1"/>
    <xf numFmtId="166" fontId="0" fillId="0" borderId="0" xfId="0" applyNumberFormat="1"/>
    <xf numFmtId="166" fontId="21" fillId="0" borderId="1" xfId="0" applyNumberFormat="1" applyFont="1" applyBorder="1"/>
    <xf numFmtId="0" fontId="1" fillId="0" borderId="2" xfId="0" applyFont="1" applyBorder="1" applyAlignment="1"/>
    <xf numFmtId="0" fontId="1" fillId="0" borderId="2" xfId="0" applyFont="1" applyBorder="1"/>
    <xf numFmtId="0" fontId="23" fillId="0" borderId="0" xfId="2"/>
    <xf numFmtId="164" fontId="6" fillId="4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9" fillId="0" borderId="1" xfId="1" applyNumberFormat="1" applyFont="1" applyFill="1" applyBorder="1" applyAlignment="1">
      <alignment horizontal="center" vertical="center" wrapText="1"/>
    </xf>
    <xf numFmtId="165" fontId="19" fillId="0" borderId="1" xfId="1" applyNumberFormat="1" applyFont="1" applyFill="1" applyBorder="1" applyAlignment="1">
      <alignment horizontal="center" vertical="center" wrapText="1"/>
    </xf>
    <xf numFmtId="165" fontId="19" fillId="0" borderId="8" xfId="1" applyNumberFormat="1" applyFont="1" applyFill="1" applyBorder="1" applyAlignment="1">
      <alignment horizontal="center" vertical="center" wrapText="1"/>
    </xf>
    <xf numFmtId="165" fontId="19" fillId="0" borderId="7" xfId="1" applyNumberFormat="1" applyFont="1" applyFill="1" applyBorder="1" applyAlignment="1">
      <alignment horizontal="center" vertical="center" wrapText="1"/>
    </xf>
    <xf numFmtId="165" fontId="19" fillId="0" borderId="9" xfId="1" applyNumberFormat="1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>
      <alignment horizontal="center" vertical="center" wrapText="1"/>
    </xf>
    <xf numFmtId="165" fontId="19" fillId="0" borderId="2" xfId="1" applyNumberFormat="1" applyFont="1" applyFill="1" applyBorder="1" applyAlignment="1">
      <alignment horizontal="center" vertical="center" wrapText="1"/>
    </xf>
    <xf numFmtId="165" fontId="19" fillId="0" borderId="11" xfId="1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90;&#1088;&#1080;&#1094;&#1072;-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"/>
      <sheetName val="Финансирование РБ"/>
      <sheetName val="Расход рб"/>
      <sheetName val="Финансирование ФБ"/>
      <sheetName val="Расход фб "/>
    </sheetNames>
    <sheetDataSet>
      <sheetData sheetId="0">
        <row r="9">
          <cell r="B9" t="str">
            <v>Реконструкция участка автомобильной дороги «Тр. «Кавказ»-Нестеровская-Алкун-Таргим-Чми», 33км</v>
          </cell>
          <cell r="AY9">
            <v>4507.0330000000004</v>
          </cell>
          <cell r="BA9">
            <v>0</v>
          </cell>
          <cell r="BD9" t="str">
            <v>0,60/
36,71</v>
          </cell>
        </row>
        <row r="10">
          <cell r="AY10">
            <v>55907.1</v>
          </cell>
          <cell r="BA10">
            <v>0</v>
          </cell>
          <cell r="BB10">
            <v>55907.127999999997</v>
          </cell>
          <cell r="BD10">
            <v>6.7</v>
          </cell>
        </row>
        <row r="11">
          <cell r="AY11">
            <v>132193.28</v>
          </cell>
          <cell r="BA11">
            <v>0</v>
          </cell>
          <cell r="BB11">
            <v>132193.28</v>
          </cell>
        </row>
        <row r="12">
          <cell r="AY12">
            <v>243592.478</v>
          </cell>
          <cell r="BA12">
            <v>0</v>
          </cell>
          <cell r="BD12">
            <v>7.94</v>
          </cell>
        </row>
        <row r="13">
          <cell r="AY13">
            <v>142952.86299999998</v>
          </cell>
          <cell r="BA13">
            <v>88298.5</v>
          </cell>
          <cell r="BD13">
            <v>9.0370000000000008</v>
          </cell>
        </row>
        <row r="14">
          <cell r="AY14">
            <v>16505.370999999999</v>
          </cell>
          <cell r="BA14">
            <v>0</v>
          </cell>
          <cell r="BD14">
            <v>1</v>
          </cell>
        </row>
        <row r="15">
          <cell r="AY15">
            <v>25110.48</v>
          </cell>
          <cell r="BA15">
            <v>0</v>
          </cell>
          <cell r="BB15">
            <v>25110.48</v>
          </cell>
          <cell r="BD15">
            <v>288.3</v>
          </cell>
        </row>
        <row r="17">
          <cell r="AY17">
            <v>0</v>
          </cell>
          <cell r="BA17">
            <v>0</v>
          </cell>
          <cell r="BB17">
            <v>5617.01</v>
          </cell>
        </row>
        <row r="18">
          <cell r="AY18">
            <v>36522.801999999996</v>
          </cell>
          <cell r="BA18">
            <v>0</v>
          </cell>
          <cell r="BB18">
            <v>36522.802000000003</v>
          </cell>
          <cell r="BD18">
            <v>3.03</v>
          </cell>
        </row>
        <row r="19">
          <cell r="AY19">
            <v>3652.3980000000001</v>
          </cell>
          <cell r="BA19">
            <v>0</v>
          </cell>
          <cell r="BB19">
            <v>3652.3980000000001</v>
          </cell>
          <cell r="BD19">
            <v>9</v>
          </cell>
        </row>
        <row r="20">
          <cell r="AY20">
            <v>131977.999709</v>
          </cell>
          <cell r="BA20">
            <v>0</v>
          </cell>
        </row>
        <row r="21">
          <cell r="AY21">
            <v>9322.2810000000009</v>
          </cell>
          <cell r="BA21">
            <v>0</v>
          </cell>
        </row>
        <row r="24">
          <cell r="AY24">
            <v>76741.25</v>
          </cell>
          <cell r="BA24">
            <v>76741.25</v>
          </cell>
          <cell r="BB24">
            <v>0</v>
          </cell>
          <cell r="BD24">
            <v>2.6</v>
          </cell>
        </row>
        <row r="25">
          <cell r="AY25">
            <v>135607.5</v>
          </cell>
          <cell r="BA25">
            <v>135607.5</v>
          </cell>
          <cell r="BB25">
            <v>0</v>
          </cell>
          <cell r="BD25">
            <v>4.5</v>
          </cell>
        </row>
        <row r="26">
          <cell r="AY26">
            <v>23651.25</v>
          </cell>
          <cell r="BA26">
            <v>23651.25</v>
          </cell>
          <cell r="BB26">
            <v>0</v>
          </cell>
          <cell r="BD26">
            <v>0.85</v>
          </cell>
        </row>
        <row r="27">
          <cell r="AY27">
            <v>24000</v>
          </cell>
          <cell r="BA27">
            <v>0</v>
          </cell>
          <cell r="BB27">
            <v>24000</v>
          </cell>
        </row>
        <row r="29">
          <cell r="AY29">
            <v>18335.7</v>
          </cell>
          <cell r="BA29">
            <v>18335.7</v>
          </cell>
          <cell r="BB29">
            <v>0</v>
          </cell>
          <cell r="BD29">
            <v>1</v>
          </cell>
        </row>
        <row r="32">
          <cell r="AY32">
            <v>14723.516</v>
          </cell>
          <cell r="BA32">
            <v>13987.3</v>
          </cell>
          <cell r="BB32">
            <v>736.21600000000001</v>
          </cell>
          <cell r="BD32">
            <v>4.01</v>
          </cell>
        </row>
      </sheetData>
      <sheetData sheetId="1">
        <row r="9">
          <cell r="Z9">
            <v>4507.0330000000004</v>
          </cell>
        </row>
        <row r="10">
          <cell r="Z10">
            <v>47989.535000000003</v>
          </cell>
        </row>
        <row r="11">
          <cell r="Z11">
            <v>132193.28</v>
          </cell>
        </row>
        <row r="12">
          <cell r="Z12">
            <v>236025.592</v>
          </cell>
        </row>
        <row r="13">
          <cell r="Z13">
            <v>22874.562999999998</v>
          </cell>
        </row>
        <row r="14">
          <cell r="Z14">
            <v>16505.370999999999</v>
          </cell>
        </row>
        <row r="15">
          <cell r="Z15">
            <v>25110.48</v>
          </cell>
        </row>
        <row r="17">
          <cell r="Z17">
            <v>5617.01</v>
          </cell>
        </row>
        <row r="18">
          <cell r="Z18">
            <v>35312.423999999999</v>
          </cell>
        </row>
        <row r="19">
          <cell r="Z19">
            <v>3652.3980000000001</v>
          </cell>
        </row>
        <row r="20">
          <cell r="Z20">
            <v>131977.96</v>
          </cell>
        </row>
        <row r="21">
          <cell r="Z21">
            <v>7628.7919999999995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24000</v>
          </cell>
        </row>
        <row r="29">
          <cell r="Z29">
            <v>0</v>
          </cell>
        </row>
        <row r="32">
          <cell r="Z32">
            <v>736.21600000000001</v>
          </cell>
        </row>
      </sheetData>
      <sheetData sheetId="2" refreshError="1"/>
      <sheetData sheetId="3">
        <row r="9">
          <cell r="Z9">
            <v>0</v>
          </cell>
        </row>
        <row r="10">
          <cell r="Z10">
            <v>0</v>
          </cell>
        </row>
        <row r="11">
          <cell r="Z11">
            <v>0</v>
          </cell>
        </row>
        <row r="12">
          <cell r="Z12">
            <v>0</v>
          </cell>
        </row>
        <row r="13">
          <cell r="Z13">
            <v>88298.5</v>
          </cell>
        </row>
        <row r="14">
          <cell r="Z14">
            <v>0</v>
          </cell>
        </row>
        <row r="15">
          <cell r="Z15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4">
          <cell r="Z24">
            <v>76741.25</v>
          </cell>
        </row>
        <row r="25">
          <cell r="Z25">
            <v>135607.5</v>
          </cell>
        </row>
        <row r="26">
          <cell r="Z26">
            <v>23651.25</v>
          </cell>
        </row>
        <row r="27">
          <cell r="Z27">
            <v>0</v>
          </cell>
        </row>
        <row r="29">
          <cell r="Z29">
            <v>18335.7</v>
          </cell>
        </row>
        <row r="32">
          <cell r="Z32">
            <v>13987.3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avtodo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gavtodo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view="pageBreakPreview" zoomScale="85" zoomScaleNormal="90" zoomScaleSheetLayoutView="85" workbookViewId="0">
      <pane ySplit="10" topLeftCell="A44" activePane="bottomLeft" state="frozen"/>
      <selection pane="bottomLeft" activeCell="G36" activeCellId="2" sqref="G24 G25 G36"/>
    </sheetView>
  </sheetViews>
  <sheetFormatPr defaultRowHeight="15" x14ac:dyDescent="0.25"/>
  <cols>
    <col min="1" max="1" width="43.28515625" style="9" customWidth="1"/>
    <col min="2" max="2" width="14.85546875" customWidth="1"/>
    <col min="3" max="3" width="15.42578125" customWidth="1"/>
    <col min="4" max="4" width="14.42578125" customWidth="1"/>
    <col min="5" max="5" width="10.140625" customWidth="1"/>
    <col min="6" max="6" width="10.42578125" customWidth="1"/>
    <col min="7" max="7" width="15.140625" customWidth="1"/>
    <col min="8" max="8" width="14.7109375" customWidth="1"/>
    <col min="9" max="9" width="14.28515625" customWidth="1"/>
    <col min="10" max="10" width="10.28515625" customWidth="1"/>
    <col min="11" max="11" width="10.85546875" customWidth="1"/>
    <col min="12" max="12" width="15.140625" style="21" customWidth="1"/>
    <col min="13" max="13" width="9.28515625" style="21" bestFit="1" customWidth="1"/>
    <col min="14" max="14" width="10.28515625" customWidth="1"/>
    <col min="15" max="15" width="9.85546875" customWidth="1"/>
    <col min="16" max="16" width="13.140625" customWidth="1"/>
    <col min="19" max="19" width="17.140625" customWidth="1"/>
  </cols>
  <sheetData>
    <row r="1" spans="1:18" ht="45.7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87" t="s">
        <v>73</v>
      </c>
      <c r="M1" s="87"/>
      <c r="N1" s="87"/>
      <c r="O1" s="87"/>
      <c r="P1" s="87"/>
    </row>
    <row r="2" spans="1:18" ht="15.75" hidden="1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0" t="s">
        <v>32</v>
      </c>
      <c r="N2" s="90"/>
      <c r="O2" s="90"/>
      <c r="P2" s="90"/>
    </row>
    <row r="3" spans="1:18" s="3" customFormat="1" ht="18.75" x14ac:dyDescent="0.3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8" ht="19.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8" ht="15.75" x14ac:dyDescent="0.25">
      <c r="B5" s="29"/>
      <c r="C5" s="29"/>
      <c r="D5" s="29"/>
      <c r="E5" s="29"/>
      <c r="F5" s="91" t="s">
        <v>55</v>
      </c>
      <c r="G5" s="91"/>
      <c r="H5" s="30" t="s">
        <v>81</v>
      </c>
      <c r="I5" s="29" t="s">
        <v>82</v>
      </c>
      <c r="J5" s="29"/>
      <c r="K5" s="29"/>
      <c r="L5" s="29"/>
      <c r="M5" s="29"/>
      <c r="N5" s="29"/>
      <c r="O5" s="67" t="s">
        <v>72</v>
      </c>
      <c r="P5" s="68"/>
    </row>
    <row r="6" spans="1:18" ht="15.75" x14ac:dyDescent="0.2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7" t="s">
        <v>74</v>
      </c>
      <c r="P6" s="13"/>
    </row>
    <row r="7" spans="1:18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95" t="s">
        <v>21</v>
      </c>
      <c r="P7" s="95"/>
    </row>
    <row r="8" spans="1:18" s="5" customFormat="1" ht="53.25" customHeight="1" x14ac:dyDescent="0.25">
      <c r="A8" s="89" t="s">
        <v>13</v>
      </c>
      <c r="B8" s="89" t="s">
        <v>0</v>
      </c>
      <c r="C8" s="89"/>
      <c r="D8" s="89"/>
      <c r="E8" s="89"/>
      <c r="F8" s="89"/>
      <c r="G8" s="89" t="s">
        <v>37</v>
      </c>
      <c r="H8" s="89"/>
      <c r="I8" s="89"/>
      <c r="J8" s="89"/>
      <c r="K8" s="89"/>
      <c r="L8" s="89" t="s">
        <v>17</v>
      </c>
      <c r="M8" s="89"/>
      <c r="N8" s="89" t="s">
        <v>8</v>
      </c>
      <c r="O8" s="89" t="s">
        <v>9</v>
      </c>
      <c r="P8" s="89" t="s">
        <v>10</v>
      </c>
      <c r="R8" s="86" t="s">
        <v>54</v>
      </c>
    </row>
    <row r="9" spans="1:18" s="5" customFormat="1" ht="18.75" customHeight="1" x14ac:dyDescent="0.25">
      <c r="A9" s="89"/>
      <c r="B9" s="89" t="s">
        <v>11</v>
      </c>
      <c r="C9" s="89" t="s">
        <v>5</v>
      </c>
      <c r="D9" s="89"/>
      <c r="E9" s="89"/>
      <c r="F9" s="89"/>
      <c r="G9" s="89" t="s">
        <v>12</v>
      </c>
      <c r="H9" s="89" t="s">
        <v>5</v>
      </c>
      <c r="I9" s="89"/>
      <c r="J9" s="89"/>
      <c r="K9" s="89"/>
      <c r="L9" s="89" t="s">
        <v>6</v>
      </c>
      <c r="M9" s="89"/>
      <c r="N9" s="89"/>
      <c r="O9" s="89"/>
      <c r="P9" s="89"/>
      <c r="R9" s="86"/>
    </row>
    <row r="10" spans="1:18" s="5" customFormat="1" ht="43.5" customHeight="1" x14ac:dyDescent="0.25">
      <c r="A10" s="89"/>
      <c r="B10" s="89"/>
      <c r="C10" s="14" t="s">
        <v>1</v>
      </c>
      <c r="D10" s="14" t="s">
        <v>2</v>
      </c>
      <c r="E10" s="14" t="s">
        <v>3</v>
      </c>
      <c r="F10" s="14" t="s">
        <v>4</v>
      </c>
      <c r="G10" s="89"/>
      <c r="H10" s="14" t="s">
        <v>1</v>
      </c>
      <c r="I10" s="14" t="s">
        <v>2</v>
      </c>
      <c r="J10" s="14" t="s">
        <v>3</v>
      </c>
      <c r="K10" s="14" t="s">
        <v>4</v>
      </c>
      <c r="L10" s="22" t="s">
        <v>18</v>
      </c>
      <c r="M10" s="22" t="s">
        <v>7</v>
      </c>
      <c r="N10" s="89"/>
      <c r="O10" s="89"/>
      <c r="P10" s="89"/>
      <c r="R10" s="86"/>
    </row>
    <row r="11" spans="1:18" s="1" customFormat="1" ht="15" customHeight="1" x14ac:dyDescent="0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R11" s="23"/>
    </row>
    <row r="12" spans="1:18" s="6" customFormat="1" x14ac:dyDescent="0.25">
      <c r="A12" s="96" t="s">
        <v>22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  <c r="R12" s="24"/>
    </row>
    <row r="13" spans="1:18" s="6" customFormat="1" ht="39.75" customHeight="1" x14ac:dyDescent="0.25">
      <c r="A13" s="27" t="s">
        <v>40</v>
      </c>
      <c r="B13" s="31">
        <f t="shared" ref="B13:D13" si="0">B14</f>
        <v>1087196.8840000001</v>
      </c>
      <c r="C13" s="31">
        <f t="shared" si="0"/>
        <v>342634.2</v>
      </c>
      <c r="D13" s="31">
        <f t="shared" si="0"/>
        <v>744562.68399999989</v>
      </c>
      <c r="E13" s="32">
        <f t="shared" ref="E13:F13" si="1">E14</f>
        <v>0</v>
      </c>
      <c r="F13" s="32">
        <f t="shared" si="1"/>
        <v>0</v>
      </c>
      <c r="G13" s="32">
        <f>H13+I13+J13+K13</f>
        <v>1036028.638</v>
      </c>
      <c r="H13" s="31">
        <f t="shared" ref="H13" si="2">H14</f>
        <v>342634.2</v>
      </c>
      <c r="I13" s="31">
        <f t="shared" ref="I13" si="3">I14</f>
        <v>693394.43799999997</v>
      </c>
      <c r="J13" s="31">
        <f t="shared" ref="J13" si="4">J14</f>
        <v>0</v>
      </c>
      <c r="K13" s="31">
        <f t="shared" ref="K13" si="5">K14</f>
        <v>0</v>
      </c>
      <c r="L13" s="31">
        <f t="shared" ref="L13" si="6">L14</f>
        <v>1080579.785709</v>
      </c>
      <c r="M13" s="31">
        <f t="shared" ref="M13" si="7">M14</f>
        <v>0</v>
      </c>
      <c r="N13" s="74"/>
      <c r="O13" s="74"/>
      <c r="P13" s="74"/>
      <c r="R13" s="24"/>
    </row>
    <row r="14" spans="1:18" s="6" customFormat="1" ht="15.75" x14ac:dyDescent="0.25">
      <c r="A14" s="27" t="s">
        <v>41</v>
      </c>
      <c r="B14" s="31">
        <f>B15+B23+B27+B28+B29</f>
        <v>1087196.8840000001</v>
      </c>
      <c r="C14" s="31">
        <f t="shared" ref="C14:D14" si="8">C15+C23+C27+C28+C29</f>
        <v>342634.2</v>
      </c>
      <c r="D14" s="31">
        <f t="shared" si="8"/>
        <v>744562.68399999989</v>
      </c>
      <c r="E14" s="32">
        <f t="shared" ref="E14:F14" si="9">E15+E26+E31+E32+E33</f>
        <v>0</v>
      </c>
      <c r="F14" s="32">
        <f t="shared" si="9"/>
        <v>0</v>
      </c>
      <c r="G14" s="32">
        <f>H14+I14+J14+K14</f>
        <v>1036028.638</v>
      </c>
      <c r="H14" s="31">
        <f t="shared" ref="H14" si="10">H15+H23+H27+H28+H29</f>
        <v>342634.2</v>
      </c>
      <c r="I14" s="31">
        <f t="shared" ref="I14" si="11">I15+I23+I27+I28+I29</f>
        <v>693394.43799999997</v>
      </c>
      <c r="J14" s="31">
        <f t="shared" ref="J14" si="12">J15+J23+J27+J28+J29</f>
        <v>0</v>
      </c>
      <c r="K14" s="31">
        <f t="shared" ref="K14" si="13">K15+K23+K27+K28+K29</f>
        <v>0</v>
      </c>
      <c r="L14" s="31">
        <f>L15+L23+L27+L28+L29</f>
        <v>1080579.785709</v>
      </c>
      <c r="M14" s="31">
        <f t="shared" ref="M14" si="14">M15+M23+M27+M28+M29</f>
        <v>0</v>
      </c>
      <c r="N14" s="74"/>
      <c r="O14" s="74"/>
      <c r="P14" s="74"/>
      <c r="R14" s="24"/>
    </row>
    <row r="15" spans="1:18" s="6" customFormat="1" ht="15.75" x14ac:dyDescent="0.25">
      <c r="A15" s="27" t="s">
        <v>42</v>
      </c>
      <c r="B15" s="33">
        <f>SUM(B16:B22)</f>
        <v>621585.68800000008</v>
      </c>
      <c r="C15" s="33">
        <f>SUM(C16:C22)</f>
        <v>88298.5</v>
      </c>
      <c r="D15" s="33">
        <f t="shared" ref="D15" si="15">SUM(D16:D22)</f>
        <v>533287.18799999997</v>
      </c>
      <c r="E15" s="32">
        <f t="shared" ref="E15:F15" si="16">SUM(E16:E25)</f>
        <v>0</v>
      </c>
      <c r="F15" s="32">
        <f t="shared" si="16"/>
        <v>0</v>
      </c>
      <c r="G15" s="32">
        <f>H15+I15+J15+K15</f>
        <v>573504.35400000005</v>
      </c>
      <c r="H15" s="33">
        <f t="shared" ref="H15:M15" si="17">SUM(H16:H22)</f>
        <v>88298.5</v>
      </c>
      <c r="I15" s="33">
        <f t="shared" si="17"/>
        <v>485205.85399999999</v>
      </c>
      <c r="J15" s="33">
        <f t="shared" si="17"/>
        <v>0</v>
      </c>
      <c r="K15" s="33">
        <f t="shared" si="17"/>
        <v>0</v>
      </c>
      <c r="L15" s="33">
        <f t="shared" si="17"/>
        <v>620768.60499999998</v>
      </c>
      <c r="M15" s="33">
        <f t="shared" si="17"/>
        <v>0</v>
      </c>
      <c r="N15" s="74"/>
      <c r="O15" s="74"/>
      <c r="P15" s="74"/>
      <c r="R15" s="24"/>
    </row>
    <row r="16" spans="1:18" s="6" customFormat="1" ht="30.75" customHeight="1" x14ac:dyDescent="0.25">
      <c r="A16" s="28" t="s">
        <v>23</v>
      </c>
      <c r="B16" s="34">
        <f>C16+D16</f>
        <v>4507.0330000000004</v>
      </c>
      <c r="C16" s="35">
        <f>[1]Выполнение!$BA$9</f>
        <v>0</v>
      </c>
      <c r="D16" s="75">
        <v>4507.0330000000004</v>
      </c>
      <c r="E16" s="36"/>
      <c r="F16" s="36"/>
      <c r="G16" s="32">
        <f t="shared" ref="G16:G28" si="18">H16+I16+J16+K16</f>
        <v>4507.0330000000004</v>
      </c>
      <c r="H16" s="36">
        <f>'[1]Финансирование ФБ'!$Z$9</f>
        <v>0</v>
      </c>
      <c r="I16" s="36">
        <f>'[1]Финансирование РБ'!$Z$9</f>
        <v>4507.0330000000004</v>
      </c>
      <c r="J16" s="36"/>
      <c r="K16" s="36"/>
      <c r="L16" s="36">
        <f>[1]Выполнение!$AY$9</f>
        <v>4507.0330000000004</v>
      </c>
      <c r="M16" s="36"/>
      <c r="N16" s="76">
        <v>2015</v>
      </c>
      <c r="O16" s="76">
        <v>2019</v>
      </c>
      <c r="P16" s="77">
        <f>47878.88/52500*100</f>
        <v>91.197866666666656</v>
      </c>
      <c r="R16" s="24" t="str">
        <f>[1]Выполнение!$BD$9</f>
        <v>0,60/
36,71</v>
      </c>
    </row>
    <row r="17" spans="1:19" s="6" customFormat="1" ht="38.25" x14ac:dyDescent="0.25">
      <c r="A17" s="28" t="s">
        <v>24</v>
      </c>
      <c r="B17" s="34">
        <f t="shared" ref="B17:B39" si="19">C17+D17</f>
        <v>55907.127999999997</v>
      </c>
      <c r="C17" s="35">
        <f>[1]Выполнение!$BA$10</f>
        <v>0</v>
      </c>
      <c r="D17" s="34">
        <f>[1]Выполнение!$BB$10</f>
        <v>55907.127999999997</v>
      </c>
      <c r="E17" s="36"/>
      <c r="F17" s="36"/>
      <c r="G17" s="32">
        <f t="shared" si="18"/>
        <v>47989.535000000003</v>
      </c>
      <c r="H17" s="36">
        <f>'[1]Финансирование ФБ'!$Z$10</f>
        <v>0</v>
      </c>
      <c r="I17" s="36">
        <f>'[1]Финансирование РБ'!$Z$10</f>
        <v>47989.535000000003</v>
      </c>
      <c r="J17" s="36"/>
      <c r="K17" s="36"/>
      <c r="L17" s="36">
        <f>[1]Выполнение!$AY$10</f>
        <v>55907.1</v>
      </c>
      <c r="M17" s="36"/>
      <c r="N17" s="76">
        <v>2016</v>
      </c>
      <c r="O17" s="76">
        <v>2020</v>
      </c>
      <c r="P17" s="77">
        <f>125931.615/254628.513*100</f>
        <v>49.456996593307679</v>
      </c>
      <c r="R17" s="25">
        <f>[1]Выполнение!$BD$10</f>
        <v>6.7</v>
      </c>
      <c r="S17" s="85"/>
    </row>
    <row r="18" spans="1:19" s="6" customFormat="1" ht="28.5" customHeight="1" x14ac:dyDescent="0.25">
      <c r="A18" s="28" t="s">
        <v>25</v>
      </c>
      <c r="B18" s="34">
        <f t="shared" si="19"/>
        <v>132193.28</v>
      </c>
      <c r="C18" s="35">
        <f>[1]Выполнение!$BA$11</f>
        <v>0</v>
      </c>
      <c r="D18" s="34">
        <f>[1]Выполнение!$BB$11</f>
        <v>132193.28</v>
      </c>
      <c r="E18" s="36"/>
      <c r="F18" s="36"/>
      <c r="G18" s="32">
        <f t="shared" si="18"/>
        <v>132193.28</v>
      </c>
      <c r="H18" s="36">
        <f>'[1]Финансирование ФБ'!$Z$11</f>
        <v>0</v>
      </c>
      <c r="I18" s="36">
        <f>'[1]Финансирование РБ'!$Z$11</f>
        <v>132193.28</v>
      </c>
      <c r="J18" s="36"/>
      <c r="K18" s="36"/>
      <c r="L18" s="36">
        <f>[1]Выполнение!$AY$11</f>
        <v>132193.28</v>
      </c>
      <c r="M18" s="36"/>
      <c r="N18" s="76">
        <v>2018</v>
      </c>
      <c r="O18" s="76">
        <v>2019</v>
      </c>
      <c r="P18" s="77">
        <f>184475.299/184475.299*100</f>
        <v>100</v>
      </c>
      <c r="R18" s="25"/>
    </row>
    <row r="19" spans="1:19" s="19" customFormat="1" ht="29.25" customHeight="1" x14ac:dyDescent="0.25">
      <c r="A19" s="28" t="s">
        <v>29</v>
      </c>
      <c r="B19" s="34">
        <f t="shared" si="19"/>
        <v>243656.24400000001</v>
      </c>
      <c r="C19" s="35">
        <f>[1]Выполнение!$BA$12</f>
        <v>0</v>
      </c>
      <c r="D19" s="78">
        <f>174834.6+27204.992+61421.1+11975.314-31779.762</f>
        <v>243656.24400000001</v>
      </c>
      <c r="E19" s="36"/>
      <c r="F19" s="36"/>
      <c r="G19" s="32">
        <f t="shared" si="18"/>
        <v>236025.592</v>
      </c>
      <c r="H19" s="36">
        <f>'[1]Финансирование ФБ'!$Z$12</f>
        <v>0</v>
      </c>
      <c r="I19" s="36">
        <f>'[1]Финансирование РБ'!$Z$12</f>
        <v>236025.592</v>
      </c>
      <c r="J19" s="36"/>
      <c r="K19" s="36"/>
      <c r="L19" s="36">
        <f>[1]Выполнение!$AY$12</f>
        <v>243592.478</v>
      </c>
      <c r="M19" s="36"/>
      <c r="N19" s="77">
        <v>2018</v>
      </c>
      <c r="O19" s="77">
        <v>2020</v>
      </c>
      <c r="P19" s="77">
        <f>196569.317/312125*100</f>
        <v>62.977754745694838</v>
      </c>
      <c r="R19" s="25">
        <f>[1]Выполнение!$BD$12</f>
        <v>7.94</v>
      </c>
    </row>
    <row r="20" spans="1:19" s="19" customFormat="1" ht="27" customHeight="1" x14ac:dyDescent="0.25">
      <c r="A20" s="28" t="s">
        <v>33</v>
      </c>
      <c r="B20" s="34">
        <f t="shared" si="19"/>
        <v>143706.152</v>
      </c>
      <c r="C20" s="35">
        <f>[1]Выполнение!$BA$13</f>
        <v>88298.5</v>
      </c>
      <c r="D20" s="78">
        <f>19634.184+(39000-18756.11+139.1)-17142.611+753.327+31779.762</f>
        <v>55407.652000000002</v>
      </c>
      <c r="E20" s="36"/>
      <c r="F20" s="36"/>
      <c r="G20" s="32">
        <f t="shared" si="18"/>
        <v>111173.06299999999</v>
      </c>
      <c r="H20" s="36">
        <f>'[1]Финансирование ФБ'!$Z$13</f>
        <v>88298.5</v>
      </c>
      <c r="I20" s="36">
        <f>'[1]Финансирование РБ'!$Z$13</f>
        <v>22874.562999999998</v>
      </c>
      <c r="J20" s="36"/>
      <c r="K20" s="36"/>
      <c r="L20" s="36">
        <f>[1]Выполнение!$AY$13</f>
        <v>142952.86299999998</v>
      </c>
      <c r="M20" s="36"/>
      <c r="N20" s="77">
        <v>2019</v>
      </c>
      <c r="O20" s="77">
        <v>2021</v>
      </c>
      <c r="P20" s="77">
        <v>0</v>
      </c>
      <c r="R20" s="25">
        <f>[1]Выполнение!$BD$13</f>
        <v>9.0370000000000008</v>
      </c>
    </row>
    <row r="21" spans="1:19" s="19" customFormat="1" ht="25.5" x14ac:dyDescent="0.25">
      <c r="A21" s="28" t="s">
        <v>43</v>
      </c>
      <c r="B21" s="34">
        <f t="shared" si="19"/>
        <v>16505.370999999999</v>
      </c>
      <c r="C21" s="35">
        <f>[1]Выполнение!$BA$14</f>
        <v>0</v>
      </c>
      <c r="D21" s="75">
        <v>16505.370999999999</v>
      </c>
      <c r="E21" s="36"/>
      <c r="F21" s="36"/>
      <c r="G21" s="32">
        <f t="shared" si="18"/>
        <v>16505.370999999999</v>
      </c>
      <c r="H21" s="36">
        <f>'[1]Финансирование ФБ'!$Z$14</f>
        <v>0</v>
      </c>
      <c r="I21" s="36">
        <f>'[1]Финансирование РБ'!$Z$14</f>
        <v>16505.370999999999</v>
      </c>
      <c r="J21" s="36"/>
      <c r="K21" s="36"/>
      <c r="L21" s="36">
        <f>[1]Выполнение!$AY$14</f>
        <v>16505.370999999999</v>
      </c>
      <c r="M21" s="36"/>
      <c r="N21" s="77">
        <v>2019</v>
      </c>
      <c r="O21" s="77">
        <v>2019</v>
      </c>
      <c r="P21" s="77">
        <v>0</v>
      </c>
      <c r="R21" s="25">
        <f>[1]Выполнение!$BD$14</f>
        <v>1</v>
      </c>
    </row>
    <row r="22" spans="1:19" s="19" customFormat="1" ht="38.25" x14ac:dyDescent="0.25">
      <c r="A22" s="28" t="s">
        <v>26</v>
      </c>
      <c r="B22" s="34">
        <f t="shared" si="19"/>
        <v>25110.48</v>
      </c>
      <c r="C22" s="35">
        <f>[1]Выполнение!$BA$15</f>
        <v>0</v>
      </c>
      <c r="D22" s="34">
        <f>[1]Выполнение!$BB$15</f>
        <v>25110.48</v>
      </c>
      <c r="E22" s="36"/>
      <c r="F22" s="36"/>
      <c r="G22" s="32">
        <f t="shared" si="18"/>
        <v>25110.48</v>
      </c>
      <c r="H22" s="36">
        <f>'[1]Финансирование ФБ'!$Z$15</f>
        <v>0</v>
      </c>
      <c r="I22" s="36">
        <f>'[1]Финансирование РБ'!$Z$15</f>
        <v>25110.48</v>
      </c>
      <c r="J22" s="36"/>
      <c r="K22" s="36"/>
      <c r="L22" s="36">
        <f>[1]Выполнение!$AY$15</f>
        <v>25110.48</v>
      </c>
      <c r="M22" s="36"/>
      <c r="N22" s="77">
        <v>2018</v>
      </c>
      <c r="O22" s="77">
        <v>2019</v>
      </c>
      <c r="P22" s="77">
        <v>100</v>
      </c>
      <c r="R22" s="24">
        <f>[1]Выполнение!$BD$15</f>
        <v>288.3</v>
      </c>
    </row>
    <row r="23" spans="1:19" s="19" customFormat="1" ht="15.75" x14ac:dyDescent="0.2">
      <c r="A23" s="27" t="s">
        <v>44</v>
      </c>
      <c r="B23" s="32">
        <f>SUM(B24:B26)</f>
        <v>45792.210000000006</v>
      </c>
      <c r="C23" s="32">
        <f t="shared" ref="C23:D23" si="20">SUM(C24:C26)</f>
        <v>0</v>
      </c>
      <c r="D23" s="32">
        <f t="shared" si="20"/>
        <v>45792.210000000006</v>
      </c>
      <c r="E23" s="32">
        <f t="shared" ref="E23" si="21">SUM(E24:E26)</f>
        <v>0</v>
      </c>
      <c r="F23" s="32">
        <f t="shared" ref="F23" si="22">SUM(F24:F26)</f>
        <v>0</v>
      </c>
      <c r="G23" s="32">
        <f t="shared" ref="G23" si="23">SUM(G24:G26)</f>
        <v>44581.832000000002</v>
      </c>
      <c r="H23" s="32">
        <f t="shared" ref="H23" si="24">SUM(H24:H26)</f>
        <v>0</v>
      </c>
      <c r="I23" s="32">
        <f t="shared" ref="I23" si="25">SUM(I24:I26)</f>
        <v>44581.832000000002</v>
      </c>
      <c r="J23" s="32">
        <f t="shared" ref="J23" si="26">SUM(J24:J26)</f>
        <v>0</v>
      </c>
      <c r="K23" s="32">
        <f t="shared" ref="K23" si="27">SUM(K24:K26)</f>
        <v>0</v>
      </c>
      <c r="L23" s="32">
        <f t="shared" ref="L23" si="28">SUM(L24:L26)</f>
        <v>40175.199999999997</v>
      </c>
      <c r="M23" s="32">
        <f t="shared" ref="M23" si="29">SUM(M24:M26)</f>
        <v>0</v>
      </c>
      <c r="N23" s="46"/>
      <c r="O23" s="46"/>
      <c r="P23" s="46"/>
      <c r="R23" s="26"/>
    </row>
    <row r="24" spans="1:19" s="19" customFormat="1" ht="38.25" x14ac:dyDescent="0.25">
      <c r="A24" s="28" t="s">
        <v>45</v>
      </c>
      <c r="B24" s="34">
        <f t="shared" si="19"/>
        <v>5617.01</v>
      </c>
      <c r="C24" s="35">
        <f>[1]Выполнение!$BA$17</f>
        <v>0</v>
      </c>
      <c r="D24" s="34">
        <f>[1]Выполнение!$BB$17</f>
        <v>5617.01</v>
      </c>
      <c r="E24" s="36"/>
      <c r="F24" s="36"/>
      <c r="G24" s="32">
        <f t="shared" si="18"/>
        <v>5617.01</v>
      </c>
      <c r="H24" s="36">
        <f>'[1]Финансирование ФБ'!$Z$17</f>
        <v>0</v>
      </c>
      <c r="I24" s="36">
        <f>'[1]Финансирование РБ'!$Z$17</f>
        <v>5617.01</v>
      </c>
      <c r="J24" s="36"/>
      <c r="K24" s="36"/>
      <c r="L24" s="36">
        <f>[1]Выполнение!$AY$17</f>
        <v>0</v>
      </c>
      <c r="M24" s="36"/>
      <c r="N24" s="77">
        <v>2016</v>
      </c>
      <c r="O24" s="77">
        <v>2018</v>
      </c>
      <c r="P24" s="77">
        <v>100</v>
      </c>
      <c r="R24" s="24">
        <f>[1]Выполнение!$BD$17</f>
        <v>0</v>
      </c>
    </row>
    <row r="25" spans="1:19" s="19" customFormat="1" ht="39" customHeight="1" x14ac:dyDescent="0.25">
      <c r="A25" s="28" t="s">
        <v>27</v>
      </c>
      <c r="B25" s="34">
        <f t="shared" si="19"/>
        <v>36522.802000000003</v>
      </c>
      <c r="C25" s="35">
        <f>[1]Выполнение!$BA$18</f>
        <v>0</v>
      </c>
      <c r="D25" s="34">
        <f>[1]Выполнение!$BB$18</f>
        <v>36522.802000000003</v>
      </c>
      <c r="E25" s="36"/>
      <c r="F25" s="36"/>
      <c r="G25" s="32">
        <f t="shared" si="18"/>
        <v>35312.423999999999</v>
      </c>
      <c r="H25" s="36">
        <f>'[1]Финансирование ФБ'!$Z$18</f>
        <v>0</v>
      </c>
      <c r="I25" s="36">
        <f>'[1]Финансирование РБ'!$Z$18</f>
        <v>35312.423999999999</v>
      </c>
      <c r="J25" s="36"/>
      <c r="K25" s="36"/>
      <c r="L25" s="36">
        <f>[1]Выполнение!$AY$18</f>
        <v>36522.801999999996</v>
      </c>
      <c r="M25" s="36"/>
      <c r="N25" s="77">
        <v>2016</v>
      </c>
      <c r="O25" s="77">
        <v>2019</v>
      </c>
      <c r="P25" s="77">
        <f>89687.4/91522.802*100</f>
        <v>97.994595925942036</v>
      </c>
      <c r="R25" s="24">
        <f>[1]Выполнение!$BD$18</f>
        <v>3.03</v>
      </c>
    </row>
    <row r="26" spans="1:19" s="18" customFormat="1" ht="24.75" customHeight="1" x14ac:dyDescent="0.25">
      <c r="A26" s="28" t="s">
        <v>46</v>
      </c>
      <c r="B26" s="34">
        <f t="shared" si="19"/>
        <v>3652.3980000000001</v>
      </c>
      <c r="C26" s="35">
        <f>[1]Выполнение!$BA$19</f>
        <v>0</v>
      </c>
      <c r="D26" s="34">
        <f>[1]Выполнение!$BB$19</f>
        <v>3652.3980000000001</v>
      </c>
      <c r="E26" s="38"/>
      <c r="F26" s="38"/>
      <c r="G26" s="32">
        <f t="shared" si="18"/>
        <v>3652.3980000000001</v>
      </c>
      <c r="H26" s="36">
        <f>'[1]Финансирование ФБ'!$Z$19</f>
        <v>0</v>
      </c>
      <c r="I26" s="36">
        <f>'[1]Финансирование РБ'!$Z$19</f>
        <v>3652.3980000000001</v>
      </c>
      <c r="J26" s="38"/>
      <c r="K26" s="38"/>
      <c r="L26" s="36">
        <f>[1]Выполнение!$AY$19</f>
        <v>3652.3980000000001</v>
      </c>
      <c r="M26" s="38"/>
      <c r="N26" s="77">
        <v>2019</v>
      </c>
      <c r="O26" s="77">
        <v>2019</v>
      </c>
      <c r="P26" s="79">
        <v>0</v>
      </c>
      <c r="R26" s="24">
        <f>[1]Выполнение!$BD$19</f>
        <v>9</v>
      </c>
    </row>
    <row r="27" spans="1:19" s="19" customFormat="1" ht="40.5" customHeight="1" x14ac:dyDescent="0.25">
      <c r="A27" s="27" t="s">
        <v>47</v>
      </c>
      <c r="B27" s="42">
        <f t="shared" si="19"/>
        <v>132161.005</v>
      </c>
      <c r="C27" s="43">
        <f>[1]Выполнение!$BA$20</f>
        <v>0</v>
      </c>
      <c r="D27" s="80">
        <f>136000-3838.995</f>
        <v>132161.005</v>
      </c>
      <c r="E27" s="42"/>
      <c r="F27" s="42"/>
      <c r="G27" s="32">
        <f t="shared" si="18"/>
        <v>131977.96</v>
      </c>
      <c r="H27" s="42">
        <f>'[1]Финансирование ФБ'!$Z$20</f>
        <v>0</v>
      </c>
      <c r="I27" s="42">
        <f>'[1]Финансирование РБ'!$Z$20</f>
        <v>131977.96</v>
      </c>
      <c r="J27" s="42"/>
      <c r="K27" s="42"/>
      <c r="L27" s="42">
        <f>[1]Выполнение!$AY$20</f>
        <v>131977.999709</v>
      </c>
      <c r="M27" s="42"/>
      <c r="N27" s="81"/>
      <c r="O27" s="81"/>
      <c r="P27" s="81">
        <f>L27/D27*100</f>
        <v>99.861528526512032</v>
      </c>
      <c r="R27" s="24"/>
    </row>
    <row r="28" spans="1:19" s="19" customFormat="1" ht="29.25" customHeight="1" x14ac:dyDescent="0.25">
      <c r="A28" s="27" t="s">
        <v>48</v>
      </c>
      <c r="B28" s="42">
        <f t="shared" si="19"/>
        <v>9322.280999999999</v>
      </c>
      <c r="C28" s="43">
        <f>[1]Выполнение!$BA$21</f>
        <v>0</v>
      </c>
      <c r="D28" s="80">
        <f>20000-2541.4-8136.319</f>
        <v>9322.280999999999</v>
      </c>
      <c r="E28" s="42"/>
      <c r="F28" s="42"/>
      <c r="G28" s="32">
        <f t="shared" si="18"/>
        <v>7628.7919999999995</v>
      </c>
      <c r="H28" s="42">
        <f>'[1]Финансирование ФБ'!$Z$21</f>
        <v>0</v>
      </c>
      <c r="I28" s="42">
        <f>'[1]Финансирование РБ'!$Z$21</f>
        <v>7628.7919999999995</v>
      </c>
      <c r="J28" s="42"/>
      <c r="K28" s="42"/>
      <c r="L28" s="42">
        <f>[1]Выполнение!$AY$21</f>
        <v>9322.2810000000009</v>
      </c>
      <c r="M28" s="44"/>
      <c r="N28" s="81"/>
      <c r="O28" s="81"/>
      <c r="P28" s="81">
        <f>L28/D28*100</f>
        <v>100.00000000000003</v>
      </c>
      <c r="R28" s="24"/>
    </row>
    <row r="29" spans="1:19" s="6" customFormat="1" ht="27.75" customHeight="1" x14ac:dyDescent="0.25">
      <c r="A29" s="27" t="s">
        <v>28</v>
      </c>
      <c r="B29" s="32">
        <f>B30+B35</f>
        <v>278335.7</v>
      </c>
      <c r="C29" s="32">
        <f t="shared" ref="C29" si="30">C30+C35</f>
        <v>254335.7</v>
      </c>
      <c r="D29" s="32">
        <f>D30+D35</f>
        <v>24000</v>
      </c>
      <c r="E29" s="32">
        <f t="shared" ref="E29:M29" si="31">E30+E35</f>
        <v>0</v>
      </c>
      <c r="F29" s="32">
        <f t="shared" si="31"/>
        <v>0</v>
      </c>
      <c r="G29" s="32">
        <f t="shared" si="31"/>
        <v>278335.7</v>
      </c>
      <c r="H29" s="32">
        <f t="shared" si="31"/>
        <v>254335.7</v>
      </c>
      <c r="I29" s="32">
        <f t="shared" si="31"/>
        <v>24000</v>
      </c>
      <c r="J29" s="32">
        <f t="shared" si="31"/>
        <v>0</v>
      </c>
      <c r="K29" s="32">
        <f t="shared" si="31"/>
        <v>0</v>
      </c>
      <c r="L29" s="32">
        <f t="shared" si="31"/>
        <v>278335.7</v>
      </c>
      <c r="M29" s="32">
        <f t="shared" si="31"/>
        <v>0</v>
      </c>
      <c r="N29" s="74">
        <v>2019</v>
      </c>
      <c r="O29" s="74">
        <v>2204</v>
      </c>
      <c r="P29" s="74"/>
      <c r="R29" s="24"/>
    </row>
    <row r="30" spans="1:19" s="6" customFormat="1" ht="45.75" customHeight="1" x14ac:dyDescent="0.25">
      <c r="A30" s="27" t="s">
        <v>49</v>
      </c>
      <c r="B30" s="32">
        <f>SUM(B31:B34)</f>
        <v>260000</v>
      </c>
      <c r="C30" s="32">
        <f t="shared" ref="C30" si="32">SUM(C31:C34)</f>
        <v>236000</v>
      </c>
      <c r="D30" s="32">
        <f>SUM(D31:D34)</f>
        <v>24000</v>
      </c>
      <c r="E30" s="32">
        <f t="shared" ref="E30:M30" si="33">SUM(E31:E34)</f>
        <v>0</v>
      </c>
      <c r="F30" s="32">
        <f t="shared" si="33"/>
        <v>0</v>
      </c>
      <c r="G30" s="32">
        <f>SUM(G31:G34)</f>
        <v>260000</v>
      </c>
      <c r="H30" s="32">
        <f t="shared" si="33"/>
        <v>236000</v>
      </c>
      <c r="I30" s="32">
        <f t="shared" si="33"/>
        <v>24000</v>
      </c>
      <c r="J30" s="32">
        <f t="shared" si="33"/>
        <v>0</v>
      </c>
      <c r="K30" s="32">
        <f t="shared" si="33"/>
        <v>0</v>
      </c>
      <c r="L30" s="32">
        <f t="shared" si="33"/>
        <v>260000</v>
      </c>
      <c r="M30" s="32">
        <f t="shared" si="33"/>
        <v>0</v>
      </c>
      <c r="N30" s="74">
        <v>2019</v>
      </c>
      <c r="O30" s="74">
        <v>2204</v>
      </c>
      <c r="P30" s="74"/>
      <c r="R30" s="24"/>
    </row>
    <row r="31" spans="1:19" s="17" customFormat="1" ht="28.5" customHeight="1" x14ac:dyDescent="0.25">
      <c r="A31" s="28" t="s">
        <v>83</v>
      </c>
      <c r="B31" s="36">
        <f t="shared" si="19"/>
        <v>76741.25</v>
      </c>
      <c r="C31" s="35">
        <f>[1]Выполнение!$BA$24</f>
        <v>76741.25</v>
      </c>
      <c r="D31" s="34">
        <f>[1]Выполнение!$BB$24</f>
        <v>0</v>
      </c>
      <c r="E31" s="38"/>
      <c r="F31" s="38"/>
      <c r="G31" s="32">
        <f t="shared" ref="G31:G36" si="34">H31+I31+J31+K31</f>
        <v>76741.25</v>
      </c>
      <c r="H31" s="36">
        <f>'[1]Финансирование ФБ'!$Z$24</f>
        <v>76741.25</v>
      </c>
      <c r="I31" s="36">
        <f>'[1]Финансирование РБ'!$Z$24</f>
        <v>0</v>
      </c>
      <c r="J31" s="38"/>
      <c r="K31" s="38"/>
      <c r="L31" s="36">
        <f>[1]Выполнение!$AY$24</f>
        <v>76741.25</v>
      </c>
      <c r="M31" s="38"/>
      <c r="N31" s="76">
        <v>2019</v>
      </c>
      <c r="O31" s="76">
        <v>2019</v>
      </c>
      <c r="P31" s="82">
        <f>L31/C31*100</f>
        <v>100</v>
      </c>
      <c r="R31" s="25">
        <f>[1]Выполнение!$BD$24</f>
        <v>2.6</v>
      </c>
    </row>
    <row r="32" spans="1:19" s="17" customFormat="1" ht="29.25" customHeight="1" x14ac:dyDescent="0.25">
      <c r="A32" s="28" t="s">
        <v>34</v>
      </c>
      <c r="B32" s="36">
        <f t="shared" si="19"/>
        <v>135607.5</v>
      </c>
      <c r="C32" s="35">
        <f>[1]Выполнение!$BA$25</f>
        <v>135607.5</v>
      </c>
      <c r="D32" s="34">
        <f>[1]Выполнение!$BB$25</f>
        <v>0</v>
      </c>
      <c r="E32" s="38"/>
      <c r="F32" s="38"/>
      <c r="G32" s="32">
        <f t="shared" si="34"/>
        <v>135607.5</v>
      </c>
      <c r="H32" s="36">
        <f>'[1]Финансирование ФБ'!$Z$25</f>
        <v>135607.5</v>
      </c>
      <c r="I32" s="36">
        <f>'[1]Финансирование РБ'!$Z$25</f>
        <v>0</v>
      </c>
      <c r="J32" s="38"/>
      <c r="K32" s="38"/>
      <c r="L32" s="36">
        <f>[1]Выполнение!$AY$25</f>
        <v>135607.5</v>
      </c>
      <c r="M32" s="38"/>
      <c r="N32" s="76">
        <v>2019</v>
      </c>
      <c r="O32" s="76">
        <v>2020</v>
      </c>
      <c r="P32" s="82">
        <f>L32/C32*100</f>
        <v>100</v>
      </c>
      <c r="R32" s="25">
        <f>[1]Выполнение!$BD$25</f>
        <v>4.5</v>
      </c>
    </row>
    <row r="33" spans="1:18" s="17" customFormat="1" ht="29.25" customHeight="1" x14ac:dyDescent="0.25">
      <c r="A33" s="28" t="s">
        <v>35</v>
      </c>
      <c r="B33" s="36">
        <f t="shared" si="19"/>
        <v>23651.25</v>
      </c>
      <c r="C33" s="35">
        <f>[1]Выполнение!$BA$26</f>
        <v>23651.25</v>
      </c>
      <c r="D33" s="34">
        <f>[1]Выполнение!$BB$26</f>
        <v>0</v>
      </c>
      <c r="E33" s="38"/>
      <c r="F33" s="38"/>
      <c r="G33" s="32">
        <f t="shared" si="34"/>
        <v>23651.25</v>
      </c>
      <c r="H33" s="36">
        <f>'[1]Финансирование ФБ'!$Z$26</f>
        <v>23651.25</v>
      </c>
      <c r="I33" s="36">
        <f>'[1]Финансирование РБ'!$Z$26</f>
        <v>0</v>
      </c>
      <c r="J33" s="38"/>
      <c r="K33" s="38"/>
      <c r="L33" s="36">
        <f>[1]Выполнение!$AY$26</f>
        <v>23651.25</v>
      </c>
      <c r="M33" s="38"/>
      <c r="N33" s="76">
        <v>2019</v>
      </c>
      <c r="O33" s="76">
        <v>2019</v>
      </c>
      <c r="P33" s="82">
        <f t="shared" ref="P33" si="35">L33/C33*100</f>
        <v>100</v>
      </c>
      <c r="R33" s="25">
        <f>[1]Выполнение!$BD$26</f>
        <v>0.85</v>
      </c>
    </row>
    <row r="34" spans="1:18" s="20" customFormat="1" ht="25.5" customHeight="1" x14ac:dyDescent="0.25">
      <c r="A34" s="28" t="s">
        <v>50</v>
      </c>
      <c r="B34" s="36">
        <f t="shared" si="19"/>
        <v>24000</v>
      </c>
      <c r="C34" s="35">
        <f>[1]Выполнение!$BA$27</f>
        <v>0</v>
      </c>
      <c r="D34" s="34">
        <f>[1]Выполнение!$BB$27</f>
        <v>24000</v>
      </c>
      <c r="E34" s="39"/>
      <c r="F34" s="39"/>
      <c r="G34" s="32">
        <f t="shared" si="34"/>
        <v>24000</v>
      </c>
      <c r="H34" s="36">
        <f>'[1]Финансирование ФБ'!$Z$27</f>
        <v>0</v>
      </c>
      <c r="I34" s="36">
        <f>'[1]Финансирование РБ'!$Z$27</f>
        <v>24000</v>
      </c>
      <c r="J34" s="39"/>
      <c r="K34" s="39"/>
      <c r="L34" s="36">
        <f>[1]Выполнение!$AY$27</f>
        <v>24000</v>
      </c>
      <c r="M34" s="39"/>
      <c r="N34" s="76">
        <v>2019</v>
      </c>
      <c r="O34" s="76">
        <v>2020</v>
      </c>
      <c r="P34" s="82">
        <f>L34/48000*100</f>
        <v>50</v>
      </c>
      <c r="R34" s="25">
        <f>[1]Выполнение!$BD$27</f>
        <v>0</v>
      </c>
    </row>
    <row r="35" spans="1:18" s="6" customFormat="1" ht="41.25" customHeight="1" x14ac:dyDescent="0.25">
      <c r="A35" s="27" t="s">
        <v>51</v>
      </c>
      <c r="B35" s="32">
        <f>SUM(B36)</f>
        <v>18335.7</v>
      </c>
      <c r="C35" s="32">
        <f t="shared" ref="C35:D35" si="36">SUM(C36)</f>
        <v>18335.7</v>
      </c>
      <c r="D35" s="32">
        <f t="shared" si="36"/>
        <v>0</v>
      </c>
      <c r="E35" s="32">
        <f t="shared" ref="E35" si="37">SUM(E36)</f>
        <v>0</v>
      </c>
      <c r="F35" s="32">
        <f t="shared" ref="F35" si="38">SUM(F36)</f>
        <v>0</v>
      </c>
      <c r="G35" s="32">
        <f t="shared" ref="G35" si="39">SUM(G36)</f>
        <v>18335.7</v>
      </c>
      <c r="H35" s="32">
        <f t="shared" ref="H35" si="40">SUM(H36)</f>
        <v>18335.7</v>
      </c>
      <c r="I35" s="32">
        <f t="shared" ref="I35" si="41">SUM(I36)</f>
        <v>0</v>
      </c>
      <c r="J35" s="32">
        <f t="shared" ref="J35" si="42">SUM(J36)</f>
        <v>0</v>
      </c>
      <c r="K35" s="32">
        <f t="shared" ref="K35" si="43">SUM(K36)</f>
        <v>0</v>
      </c>
      <c r="L35" s="32">
        <f t="shared" ref="L35" si="44">SUM(L36)</f>
        <v>18335.7</v>
      </c>
      <c r="M35" s="32">
        <f t="shared" ref="M35" si="45">SUM(M36)</f>
        <v>0</v>
      </c>
      <c r="N35" s="74"/>
      <c r="O35" s="74"/>
      <c r="P35" s="74"/>
      <c r="R35" s="24"/>
    </row>
    <row r="36" spans="1:18" s="6" customFormat="1" ht="25.5" customHeight="1" x14ac:dyDescent="0.25">
      <c r="A36" s="28" t="s">
        <v>36</v>
      </c>
      <c r="B36" s="34">
        <f t="shared" si="19"/>
        <v>18335.7</v>
      </c>
      <c r="C36" s="35">
        <f>[1]Выполнение!$BA$29</f>
        <v>18335.7</v>
      </c>
      <c r="D36" s="34">
        <f>[1]Выполнение!$BB$29</f>
        <v>0</v>
      </c>
      <c r="E36" s="36"/>
      <c r="F36" s="36"/>
      <c r="G36" s="32">
        <f t="shared" si="34"/>
        <v>18335.7</v>
      </c>
      <c r="H36" s="36">
        <f>'[1]Финансирование ФБ'!$Z$29</f>
        <v>18335.7</v>
      </c>
      <c r="I36" s="36">
        <f>'[1]Финансирование РБ'!$Z$29</f>
        <v>0</v>
      </c>
      <c r="J36" s="40"/>
      <c r="K36" s="40"/>
      <c r="L36" s="36">
        <f>[1]Выполнение!$AY$29</f>
        <v>18335.7</v>
      </c>
      <c r="M36" s="40"/>
      <c r="N36" s="76">
        <v>2019</v>
      </c>
      <c r="O36" s="76">
        <v>2019</v>
      </c>
      <c r="P36" s="76">
        <f>L36/C36*100</f>
        <v>100</v>
      </c>
      <c r="R36" s="25">
        <f>[1]Выполнение!$BD$29</f>
        <v>1</v>
      </c>
    </row>
    <row r="37" spans="1:18" s="6" customFormat="1" ht="84.75" customHeight="1" x14ac:dyDescent="0.25">
      <c r="A37" s="27" t="s">
        <v>52</v>
      </c>
      <c r="B37" s="41">
        <f>B38</f>
        <v>14723.516</v>
      </c>
      <c r="C37" s="41">
        <f t="shared" ref="C37:D38" si="46">C38</f>
        <v>13987.3</v>
      </c>
      <c r="D37" s="41">
        <f t="shared" si="46"/>
        <v>736.21600000000001</v>
      </c>
      <c r="E37" s="41">
        <f t="shared" ref="E37:E38" si="47">E38</f>
        <v>0</v>
      </c>
      <c r="F37" s="41">
        <f t="shared" ref="F37:F38" si="48">F38</f>
        <v>0</v>
      </c>
      <c r="G37" s="41">
        <f t="shared" ref="G37:G38" si="49">G38</f>
        <v>14723.516</v>
      </c>
      <c r="H37" s="41">
        <f t="shared" ref="H37:H38" si="50">H38</f>
        <v>13987.3</v>
      </c>
      <c r="I37" s="41">
        <f t="shared" ref="I37:I38" si="51">I38</f>
        <v>736.21600000000001</v>
      </c>
      <c r="J37" s="41">
        <f t="shared" ref="J37:J38" si="52">J38</f>
        <v>0</v>
      </c>
      <c r="K37" s="41">
        <f t="shared" ref="K37:K38" si="53">K38</f>
        <v>0</v>
      </c>
      <c r="L37" s="41">
        <f t="shared" ref="L37:L38" si="54">L38</f>
        <v>14723.516</v>
      </c>
      <c r="M37" s="41">
        <f t="shared" ref="M37:M38" si="55">M38</f>
        <v>0</v>
      </c>
      <c r="N37" s="83"/>
      <c r="O37" s="83"/>
      <c r="P37" s="83"/>
      <c r="R37" s="24"/>
    </row>
    <row r="38" spans="1:18" s="6" customFormat="1" ht="51" customHeight="1" x14ac:dyDescent="0.25">
      <c r="A38" s="27" t="s">
        <v>30</v>
      </c>
      <c r="B38" s="41">
        <f>B39</f>
        <v>14723.516</v>
      </c>
      <c r="C38" s="41">
        <f t="shared" si="46"/>
        <v>13987.3</v>
      </c>
      <c r="D38" s="41">
        <f t="shared" si="46"/>
        <v>736.21600000000001</v>
      </c>
      <c r="E38" s="41">
        <f t="shared" si="47"/>
        <v>0</v>
      </c>
      <c r="F38" s="41">
        <f t="shared" si="48"/>
        <v>0</v>
      </c>
      <c r="G38" s="41">
        <f t="shared" si="49"/>
        <v>14723.516</v>
      </c>
      <c r="H38" s="41">
        <f t="shared" si="50"/>
        <v>13987.3</v>
      </c>
      <c r="I38" s="41">
        <f t="shared" si="51"/>
        <v>736.21600000000001</v>
      </c>
      <c r="J38" s="41">
        <f t="shared" si="52"/>
        <v>0</v>
      </c>
      <c r="K38" s="41">
        <f t="shared" si="53"/>
        <v>0</v>
      </c>
      <c r="L38" s="41">
        <f t="shared" si="54"/>
        <v>14723.516</v>
      </c>
      <c r="M38" s="41">
        <f t="shared" si="55"/>
        <v>0</v>
      </c>
      <c r="N38" s="83"/>
      <c r="O38" s="83"/>
      <c r="P38" s="83"/>
      <c r="R38" s="24"/>
    </row>
    <row r="39" spans="1:18" s="6" customFormat="1" ht="36.75" customHeight="1" x14ac:dyDescent="0.25">
      <c r="A39" s="28" t="s">
        <v>31</v>
      </c>
      <c r="B39" s="34">
        <f t="shared" si="19"/>
        <v>14723.516</v>
      </c>
      <c r="C39" s="35">
        <f>[1]Выполнение!$BA$32</f>
        <v>13987.3</v>
      </c>
      <c r="D39" s="34">
        <f>[1]Выполнение!$BB$32</f>
        <v>736.21600000000001</v>
      </c>
      <c r="E39" s="36"/>
      <c r="F39" s="36"/>
      <c r="G39" s="32">
        <f t="shared" ref="G39" si="56">H39+I39+J39+K39</f>
        <v>14723.516</v>
      </c>
      <c r="H39" s="36">
        <f>'[1]Финансирование ФБ'!$Z$32</f>
        <v>13987.3</v>
      </c>
      <c r="I39" s="36">
        <f>'[1]Финансирование РБ'!$Z$32</f>
        <v>736.21600000000001</v>
      </c>
      <c r="J39" s="40"/>
      <c r="K39" s="40"/>
      <c r="L39" s="36">
        <f>[1]Выполнение!$AY$32</f>
        <v>14723.516</v>
      </c>
      <c r="M39" s="40"/>
      <c r="N39" s="76">
        <v>2019</v>
      </c>
      <c r="O39" s="76">
        <v>2019</v>
      </c>
      <c r="P39" s="76">
        <f>L39/B39*100</f>
        <v>100</v>
      </c>
      <c r="R39" s="25">
        <f>[1]Выполнение!$BD$32</f>
        <v>4.01</v>
      </c>
    </row>
    <row r="40" spans="1:18" s="6" customFormat="1" ht="32.25" customHeight="1" x14ac:dyDescent="0.25">
      <c r="A40" s="27" t="s">
        <v>53</v>
      </c>
      <c r="B40" s="37">
        <f>C40+D40</f>
        <v>1101920.3999999999</v>
      </c>
      <c r="C40" s="45">
        <f>C13+C37</f>
        <v>356621.5</v>
      </c>
      <c r="D40" s="45">
        <f>D13+D37</f>
        <v>745298.89999999991</v>
      </c>
      <c r="E40" s="45">
        <f t="shared" ref="E40:M40" si="57">E13+E37</f>
        <v>0</v>
      </c>
      <c r="F40" s="45">
        <f t="shared" si="57"/>
        <v>0</v>
      </c>
      <c r="G40" s="45">
        <f t="shared" si="57"/>
        <v>1050752.1540000001</v>
      </c>
      <c r="H40" s="45">
        <f t="shared" si="57"/>
        <v>356621.5</v>
      </c>
      <c r="I40" s="45">
        <f t="shared" si="57"/>
        <v>694130.65399999998</v>
      </c>
      <c r="J40" s="45">
        <f t="shared" si="57"/>
        <v>0</v>
      </c>
      <c r="K40" s="45">
        <f t="shared" si="57"/>
        <v>0</v>
      </c>
      <c r="L40" s="45">
        <f>L13+L37</f>
        <v>1095303.301709</v>
      </c>
      <c r="M40" s="45">
        <f t="shared" si="57"/>
        <v>0</v>
      </c>
      <c r="N40" s="84"/>
      <c r="O40" s="84"/>
      <c r="P40" s="84"/>
      <c r="R40" s="24"/>
    </row>
    <row r="44" spans="1:18" s="2" customFormat="1" ht="15.75" x14ac:dyDescent="0.25">
      <c r="A44" s="7"/>
      <c r="L44" s="11"/>
      <c r="M44" s="11"/>
    </row>
    <row r="45" spans="1:18" s="2" customFormat="1" ht="15.75" x14ac:dyDescent="0.25">
      <c r="A45" s="7"/>
      <c r="L45" s="11"/>
      <c r="M45" s="11"/>
    </row>
    <row r="46" spans="1:18" s="2" customFormat="1" ht="15.75" x14ac:dyDescent="0.25">
      <c r="A46" s="7" t="s">
        <v>78</v>
      </c>
      <c r="B46" s="71"/>
      <c r="C46" s="72"/>
      <c r="D46" s="72"/>
      <c r="E46" s="99" t="s">
        <v>77</v>
      </c>
      <c r="F46" s="99"/>
      <c r="G46" s="99"/>
      <c r="L46" s="11"/>
      <c r="M46" s="11"/>
    </row>
    <row r="47" spans="1:18" s="2" customFormat="1" ht="15.75" x14ac:dyDescent="0.25">
      <c r="A47" s="8"/>
      <c r="B47" s="8"/>
      <c r="C47" s="8" t="s">
        <v>14</v>
      </c>
      <c r="D47" s="93"/>
      <c r="E47" s="93"/>
      <c r="F47" s="2" t="s">
        <v>79</v>
      </c>
      <c r="G47" s="2">
        <v>89287323294</v>
      </c>
      <c r="H47" s="73" t="s">
        <v>80</v>
      </c>
      <c r="L47" s="11"/>
      <c r="M47" s="11"/>
    </row>
    <row r="48" spans="1:18" s="2" customFormat="1" ht="15.75" customHeight="1" x14ac:dyDescent="0.25">
      <c r="A48" s="7"/>
      <c r="G48" s="94" t="s">
        <v>15</v>
      </c>
      <c r="H48" s="94"/>
      <c r="I48" s="94"/>
      <c r="J48" s="94"/>
      <c r="K48" s="94"/>
      <c r="L48" s="94"/>
      <c r="M48" s="94"/>
      <c r="N48" s="94"/>
      <c r="O48" s="4"/>
    </row>
    <row r="49" spans="1:15" s="2" customFormat="1" ht="15.75" x14ac:dyDescent="0.25">
      <c r="A49" s="7" t="s">
        <v>16</v>
      </c>
      <c r="L49" s="11"/>
      <c r="M49" s="11"/>
    </row>
    <row r="50" spans="1:15" s="2" customFormat="1" ht="15.75" x14ac:dyDescent="0.25">
      <c r="A50" s="7"/>
      <c r="L50" s="11"/>
      <c r="M50" s="11"/>
    </row>
    <row r="51" spans="1:15" s="2" customFormat="1" ht="15.75" x14ac:dyDescent="0.25">
      <c r="A51" s="7" t="s">
        <v>19</v>
      </c>
      <c r="L51" s="11"/>
      <c r="M51" s="11"/>
    </row>
    <row r="52" spans="1:15" s="2" customFormat="1" ht="34.5" customHeight="1" x14ac:dyDescent="0.25">
      <c r="A52" s="92" t="s">
        <v>20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5" s="2" customFormat="1" ht="15.75" x14ac:dyDescent="0.25">
      <c r="A53" s="7"/>
      <c r="L53" s="11"/>
      <c r="M53" s="11"/>
    </row>
  </sheetData>
  <mergeCells count="23">
    <mergeCell ref="A52:O52"/>
    <mergeCell ref="D47:E47"/>
    <mergeCell ref="G48:N48"/>
    <mergeCell ref="O7:P7"/>
    <mergeCell ref="A12:P12"/>
    <mergeCell ref="C9:F9"/>
    <mergeCell ref="B9:B10"/>
    <mergeCell ref="G9:G10"/>
    <mergeCell ref="H9:K9"/>
    <mergeCell ref="E46:G46"/>
    <mergeCell ref="R8:R10"/>
    <mergeCell ref="L1:P1"/>
    <mergeCell ref="A3:P4"/>
    <mergeCell ref="L8:M8"/>
    <mergeCell ref="L9:M9"/>
    <mergeCell ref="N8:N10"/>
    <mergeCell ref="O8:O10"/>
    <mergeCell ref="P8:P10"/>
    <mergeCell ref="A8:A10"/>
    <mergeCell ref="B8:F8"/>
    <mergeCell ref="G8:K8"/>
    <mergeCell ref="M2:P2"/>
    <mergeCell ref="F5:G5"/>
  </mergeCells>
  <hyperlinks>
    <hyperlink ref="H47" r:id="rId1"/>
  </hyperlinks>
  <printOptions horizontalCentered="1" verticalCentered="1"/>
  <pageMargins left="0.31496062992125984" right="0.31496062992125984" top="0.35433070866141736" bottom="0.31496062992125984" header="0.31496062992125984" footer="0.31496062992125984"/>
  <pageSetup paperSize="9" scale="60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B31" sqref="B31"/>
    </sheetView>
  </sheetViews>
  <sheetFormatPr defaultRowHeight="15" x14ac:dyDescent="0.25"/>
  <cols>
    <col min="1" max="1" width="5.7109375" customWidth="1"/>
    <col min="2" max="2" width="42" customWidth="1"/>
    <col min="3" max="3" width="13.140625" customWidth="1"/>
    <col min="4" max="4" width="14" customWidth="1"/>
    <col min="5" max="5" width="13.140625" customWidth="1"/>
    <col min="6" max="6" width="13.5703125" customWidth="1"/>
    <col min="7" max="7" width="11.7109375" customWidth="1"/>
    <col min="8" max="8" width="14" customWidth="1"/>
    <col min="9" max="9" width="13.85546875" customWidth="1"/>
    <col min="10" max="10" width="11.7109375" customWidth="1"/>
    <col min="11" max="11" width="15.5703125" customWidth="1"/>
    <col min="12" max="12" width="14.42578125" customWidth="1"/>
  </cols>
  <sheetData>
    <row r="1" spans="1:12" x14ac:dyDescent="0.25">
      <c r="J1" s="100" t="s">
        <v>70</v>
      </c>
      <c r="K1" s="100"/>
      <c r="L1" s="100"/>
    </row>
    <row r="2" spans="1:12" x14ac:dyDescent="0.25">
      <c r="J2" s="110" t="s">
        <v>71</v>
      </c>
      <c r="K2" s="110"/>
      <c r="L2" s="110"/>
    </row>
    <row r="3" spans="1:12" x14ac:dyDescent="0.25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x14ac:dyDescent="0.25">
      <c r="A4" s="100" t="s">
        <v>65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2" x14ac:dyDescent="0.25">
      <c r="B6" s="101" t="str">
        <f>Лист1!F5</f>
        <v>по состоянию на  1</v>
      </c>
      <c r="C6" s="101"/>
      <c r="D6" s="64" t="s">
        <v>81</v>
      </c>
      <c r="E6" s="48" t="str">
        <f>Лист1!I5</f>
        <v>2020 года</v>
      </c>
    </row>
    <row r="8" spans="1:12" ht="26.25" customHeight="1" x14ac:dyDescent="0.25">
      <c r="A8" s="102" t="s">
        <v>56</v>
      </c>
      <c r="B8" s="103" t="s">
        <v>66</v>
      </c>
      <c r="C8" s="104" t="s">
        <v>63</v>
      </c>
      <c r="D8" s="105"/>
      <c r="E8" s="106"/>
      <c r="F8" s="103" t="s">
        <v>57</v>
      </c>
      <c r="G8" s="104" t="s">
        <v>58</v>
      </c>
      <c r="H8" s="105"/>
      <c r="I8" s="106"/>
      <c r="J8" s="104" t="s">
        <v>59</v>
      </c>
      <c r="K8" s="105"/>
      <c r="L8" s="106"/>
    </row>
    <row r="9" spans="1:12" x14ac:dyDescent="0.25">
      <c r="A9" s="102"/>
      <c r="B9" s="103"/>
      <c r="C9" s="107"/>
      <c r="D9" s="108"/>
      <c r="E9" s="109"/>
      <c r="F9" s="103"/>
      <c r="G9" s="107"/>
      <c r="H9" s="108"/>
      <c r="I9" s="109"/>
      <c r="J9" s="107"/>
      <c r="K9" s="108"/>
      <c r="L9" s="109"/>
    </row>
    <row r="10" spans="1:12" x14ac:dyDescent="0.25">
      <c r="A10" s="102"/>
      <c r="B10" s="103"/>
      <c r="C10" s="47" t="s">
        <v>60</v>
      </c>
      <c r="D10" s="47" t="s">
        <v>61</v>
      </c>
      <c r="E10" s="47" t="s">
        <v>62</v>
      </c>
      <c r="F10" s="103"/>
      <c r="G10" s="47" t="s">
        <v>60</v>
      </c>
      <c r="H10" s="47" t="s">
        <v>61</v>
      </c>
      <c r="I10" s="47" t="s">
        <v>62</v>
      </c>
      <c r="J10" s="47" t="s">
        <v>60</v>
      </c>
      <c r="K10" s="47" t="s">
        <v>61</v>
      </c>
      <c r="L10" s="47" t="s">
        <v>62</v>
      </c>
    </row>
    <row r="11" spans="1:12" x14ac:dyDescent="0.25">
      <c r="A11" s="23">
        <v>1</v>
      </c>
      <c r="B11" s="23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</row>
    <row r="12" spans="1:12" ht="30.75" customHeight="1" x14ac:dyDescent="0.25">
      <c r="A12" s="51"/>
      <c r="B12" s="27" t="str">
        <f>Лист1!A13</f>
        <v>Государственная программа Республики Ингушетия «Развитие автомобильных дорог»</v>
      </c>
      <c r="C12" s="63">
        <f>C13+C36</f>
        <v>342634.2</v>
      </c>
      <c r="D12" s="63">
        <f t="shared" ref="D12:L12" si="0">D13+D36</f>
        <v>756909.51399999985</v>
      </c>
      <c r="E12" s="63">
        <f t="shared" si="0"/>
        <v>1099543.7140000002</v>
      </c>
      <c r="F12" s="63">
        <f t="shared" si="0"/>
        <v>342634.2</v>
      </c>
      <c r="G12" s="63">
        <f t="shared" si="0"/>
        <v>342634.2</v>
      </c>
      <c r="H12" s="63">
        <f t="shared" si="0"/>
        <v>703429.43415999995</v>
      </c>
      <c r="I12" s="63">
        <f t="shared" si="0"/>
        <v>1046063.63416</v>
      </c>
      <c r="J12" s="63">
        <f t="shared" si="0"/>
        <v>342634.2</v>
      </c>
      <c r="K12" s="63">
        <f t="shared" si="0"/>
        <v>672746.23413899995</v>
      </c>
      <c r="L12" s="63">
        <f t="shared" si="0"/>
        <v>1090192.566139</v>
      </c>
    </row>
    <row r="13" spans="1:12" ht="24.75" customHeight="1" x14ac:dyDescent="0.25">
      <c r="A13" s="60"/>
      <c r="B13" s="61" t="str">
        <f>Лист1!A14</f>
        <v>Подпрограмма 1 «Автомобильные дороги»</v>
      </c>
      <c r="C13" s="62">
        <f>C14+C22+C26+C27+C28</f>
        <v>342634.2</v>
      </c>
      <c r="D13" s="62">
        <f t="shared" ref="D13:L13" si="1">D14+D22+D26+D27+D28</f>
        <v>744562.68399999989</v>
      </c>
      <c r="E13" s="62">
        <f t="shared" si="1"/>
        <v>1087196.8840000001</v>
      </c>
      <c r="F13" s="62">
        <f t="shared" si="1"/>
        <v>342634.2</v>
      </c>
      <c r="G13" s="62">
        <f t="shared" si="1"/>
        <v>342634.2</v>
      </c>
      <c r="H13" s="62">
        <f t="shared" si="1"/>
        <v>693394.43799999997</v>
      </c>
      <c r="I13" s="62">
        <f t="shared" si="1"/>
        <v>1036028.638</v>
      </c>
      <c r="J13" s="62">
        <f t="shared" si="1"/>
        <v>342634.2</v>
      </c>
      <c r="K13" s="62">
        <f t="shared" si="1"/>
        <v>663133.45370899991</v>
      </c>
      <c r="L13" s="62">
        <f t="shared" si="1"/>
        <v>1080579.785709</v>
      </c>
    </row>
    <row r="14" spans="1:12" ht="22.5" customHeight="1" x14ac:dyDescent="0.25">
      <c r="A14" s="51"/>
      <c r="B14" s="27" t="str">
        <f>Лист1!A15</f>
        <v xml:space="preserve">Реконструкция объектов дорожного хозяйства </v>
      </c>
      <c r="C14" s="52">
        <f>SUM(C15:C21)</f>
        <v>88298.5</v>
      </c>
      <c r="D14" s="52">
        <f t="shared" ref="D14:K14" si="2">SUM(D15:D21)</f>
        <v>533287.18799999997</v>
      </c>
      <c r="E14" s="52">
        <f>SUM(E15:E21)</f>
        <v>621585.68800000008</v>
      </c>
      <c r="F14" s="52">
        <f t="shared" si="2"/>
        <v>88298.5</v>
      </c>
      <c r="G14" s="52">
        <f t="shared" si="2"/>
        <v>88298.5</v>
      </c>
      <c r="H14" s="52">
        <f t="shared" si="2"/>
        <v>485205.85399999999</v>
      </c>
      <c r="I14" s="52">
        <f t="shared" si="2"/>
        <v>573504.35400000005</v>
      </c>
      <c r="J14" s="52">
        <f>SUM(J15:J21)</f>
        <v>88298.5</v>
      </c>
      <c r="K14" s="52">
        <f t="shared" si="2"/>
        <v>461310.37099999998</v>
      </c>
      <c r="L14" s="52">
        <f>SUM(L15:L21)</f>
        <v>620768.60499999998</v>
      </c>
    </row>
    <row r="15" spans="1:12" ht="38.25" x14ac:dyDescent="0.25">
      <c r="A15" s="49"/>
      <c r="B15" s="28" t="str">
        <f>Лист1!A16</f>
        <v>Реконструкция участка автомобильной дороги «Тр. «Кавказ»-Нестеровская-Алкун-Таргим-Чми», 33км</v>
      </c>
      <c r="C15" s="54">
        <f>Лист1!C16</f>
        <v>0</v>
      </c>
      <c r="D15" s="55">
        <f>Лист1!D16</f>
        <v>4507.0330000000004</v>
      </c>
      <c r="E15" s="55">
        <f>Лист1!B16</f>
        <v>4507.0330000000004</v>
      </c>
      <c r="F15" s="54">
        <f>Лист1!H16</f>
        <v>0</v>
      </c>
      <c r="G15" s="54">
        <f>Лист1!H16</f>
        <v>0</v>
      </c>
      <c r="H15" s="55">
        <f>Лист1!I16</f>
        <v>4507.0330000000004</v>
      </c>
      <c r="I15" s="55">
        <f>Лист1!G16</f>
        <v>4507.0330000000004</v>
      </c>
      <c r="J15" s="54">
        <f t="shared" ref="J15:J33" si="3">G15</f>
        <v>0</v>
      </c>
      <c r="K15" s="55">
        <f t="shared" ref="K15:K18" si="4">L15-J15</f>
        <v>4507.0330000000004</v>
      </c>
      <c r="L15" s="55">
        <f>Лист1!L16</f>
        <v>4507.0330000000004</v>
      </c>
    </row>
    <row r="16" spans="1:12" ht="38.25" x14ac:dyDescent="0.25">
      <c r="A16" s="49"/>
      <c r="B16" s="28" t="str">
        <f>Лист1!A17</f>
        <v>Реконструкция автомобильной дороги «Тр. «Кавказ»-Нестеровская-Алкун-Таргим-Чми» 33-40 км</v>
      </c>
      <c r="C16" s="54">
        <f>Лист1!C17</f>
        <v>0</v>
      </c>
      <c r="D16" s="55">
        <f>Лист1!D17</f>
        <v>55907.127999999997</v>
      </c>
      <c r="E16" s="55">
        <f>Лист1!B17</f>
        <v>55907.127999999997</v>
      </c>
      <c r="F16" s="54">
        <f>Лист1!H17</f>
        <v>0</v>
      </c>
      <c r="G16" s="54">
        <f>Лист1!H17</f>
        <v>0</v>
      </c>
      <c r="H16" s="55">
        <f>Лист1!I17</f>
        <v>47989.535000000003</v>
      </c>
      <c r="I16" s="55">
        <f>Лист1!G17</f>
        <v>47989.535000000003</v>
      </c>
      <c r="J16" s="54">
        <f t="shared" si="3"/>
        <v>0</v>
      </c>
      <c r="K16" s="55">
        <f t="shared" si="4"/>
        <v>55907.1</v>
      </c>
      <c r="L16" s="55">
        <f>Лист1!L17</f>
        <v>55907.1</v>
      </c>
    </row>
    <row r="17" spans="1:12" ht="25.5" x14ac:dyDescent="0.25">
      <c r="A17" s="49"/>
      <c r="B17" s="28" t="str">
        <f>Лист1!A18</f>
        <v>Реконструкция автодороги «Тр. «Кавказ»-Нестеровская-Алкун-Таргим-Чми» 69-80км</v>
      </c>
      <c r="C17" s="54">
        <f>Лист1!C18</f>
        <v>0</v>
      </c>
      <c r="D17" s="55">
        <f>Лист1!D18</f>
        <v>132193.28</v>
      </c>
      <c r="E17" s="55">
        <f>Лист1!B18</f>
        <v>132193.28</v>
      </c>
      <c r="F17" s="54">
        <f>Лист1!H18</f>
        <v>0</v>
      </c>
      <c r="G17" s="54">
        <f>Лист1!H18</f>
        <v>0</v>
      </c>
      <c r="H17" s="55">
        <f>Лист1!I18</f>
        <v>132193.28</v>
      </c>
      <c r="I17" s="55">
        <f>Лист1!G18</f>
        <v>132193.28</v>
      </c>
      <c r="J17" s="54">
        <f t="shared" si="3"/>
        <v>0</v>
      </c>
      <c r="K17" s="55">
        <f t="shared" si="4"/>
        <v>132193.28</v>
      </c>
      <c r="L17" s="55">
        <f>Лист1!L18</f>
        <v>132193.28</v>
      </c>
    </row>
    <row r="18" spans="1:12" ht="25.5" x14ac:dyDescent="0.25">
      <c r="A18" s="49"/>
      <c r="B18" s="28" t="str">
        <f>Лист1!A19</f>
        <v>Реконструкция  автодороги «Назрань – Малгобек - Н. Курп – Терек» 52-65км (1 очередь)</v>
      </c>
      <c r="C18" s="54">
        <f>Лист1!C19</f>
        <v>0</v>
      </c>
      <c r="D18" s="55">
        <f>Лист1!D19</f>
        <v>243656.24400000001</v>
      </c>
      <c r="E18" s="55">
        <f>Лист1!B19</f>
        <v>243656.24400000001</v>
      </c>
      <c r="F18" s="54">
        <f>Лист1!H19</f>
        <v>0</v>
      </c>
      <c r="G18" s="54">
        <f>Лист1!H19</f>
        <v>0</v>
      </c>
      <c r="H18" s="55">
        <f>Лист1!I19</f>
        <v>236025.592</v>
      </c>
      <c r="I18" s="55">
        <f>Лист1!G19</f>
        <v>236025.592</v>
      </c>
      <c r="J18" s="54">
        <f t="shared" si="3"/>
        <v>0</v>
      </c>
      <c r="K18" s="55">
        <f t="shared" si="4"/>
        <v>243592.478</v>
      </c>
      <c r="L18" s="55">
        <f>Лист1!L19</f>
        <v>243592.478</v>
      </c>
    </row>
    <row r="19" spans="1:12" ht="25.5" x14ac:dyDescent="0.25">
      <c r="A19" s="49"/>
      <c r="B19" s="28" t="str">
        <f>Лист1!A20</f>
        <v xml:space="preserve">Реконструкция  автодороги «Назрань – Малгобек - Н. Курп – Терек» 42-52км </v>
      </c>
      <c r="C19" s="55">
        <f>Лист1!C20</f>
        <v>88298.5</v>
      </c>
      <c r="D19" s="55">
        <f>Лист1!D20</f>
        <v>55407.652000000002</v>
      </c>
      <c r="E19" s="55">
        <f>Лист1!B20</f>
        <v>143706.152</v>
      </c>
      <c r="F19" s="55">
        <f>Лист1!H20</f>
        <v>88298.5</v>
      </c>
      <c r="G19" s="55">
        <f>Лист1!H20</f>
        <v>88298.5</v>
      </c>
      <c r="H19" s="55">
        <f>Лист1!I20</f>
        <v>22874.562999999998</v>
      </c>
      <c r="I19" s="55">
        <f>Лист1!G20</f>
        <v>111173.06299999999</v>
      </c>
      <c r="J19" s="55">
        <f t="shared" si="3"/>
        <v>88298.5</v>
      </c>
      <c r="K19" s="55">
        <v>0</v>
      </c>
      <c r="L19" s="55">
        <f>Лист1!L20</f>
        <v>142952.86299999998</v>
      </c>
    </row>
    <row r="20" spans="1:12" ht="25.5" x14ac:dyDescent="0.25">
      <c r="A20" s="49"/>
      <c r="B20" s="28" t="str">
        <f>Лист1!A21</f>
        <v>Реконструкция  автомобильной дороги «Гамурзиево-Насыр-Корт» 6-7км</v>
      </c>
      <c r="C20" s="54">
        <f>Лист1!C21</f>
        <v>0</v>
      </c>
      <c r="D20" s="55">
        <f>Лист1!D21</f>
        <v>16505.370999999999</v>
      </c>
      <c r="E20" s="55">
        <f>Лист1!B21</f>
        <v>16505.370999999999</v>
      </c>
      <c r="F20" s="54">
        <f>Лист1!H21</f>
        <v>0</v>
      </c>
      <c r="G20" s="54">
        <f>Лист1!H21</f>
        <v>0</v>
      </c>
      <c r="H20" s="54">
        <f>Лист1!I21</f>
        <v>16505.370999999999</v>
      </c>
      <c r="I20" s="54">
        <f>Лист1!G21</f>
        <v>16505.370999999999</v>
      </c>
      <c r="J20" s="54">
        <f t="shared" si="3"/>
        <v>0</v>
      </c>
      <c r="K20" s="55">
        <v>0</v>
      </c>
      <c r="L20" s="55">
        <f>Лист1!L21</f>
        <v>16505.370999999999</v>
      </c>
    </row>
    <row r="21" spans="1:12" ht="38.25" x14ac:dyDescent="0.25">
      <c r="A21" s="49"/>
      <c r="B21" s="28" t="str">
        <f>Лист1!A22</f>
        <v>Реконструкция пешеходных переходов с приведением их в соответствие новым национальным стандартам</v>
      </c>
      <c r="C21" s="54">
        <f>Лист1!C22</f>
        <v>0</v>
      </c>
      <c r="D21" s="55">
        <f>Лист1!D22</f>
        <v>25110.48</v>
      </c>
      <c r="E21" s="55">
        <f>Лист1!B22</f>
        <v>25110.48</v>
      </c>
      <c r="F21" s="54">
        <f>Лист1!H22</f>
        <v>0</v>
      </c>
      <c r="G21" s="54">
        <f>Лист1!H22</f>
        <v>0</v>
      </c>
      <c r="H21" s="55">
        <f>Лист1!I22</f>
        <v>25110.48</v>
      </c>
      <c r="I21" s="55">
        <f>Лист1!G22</f>
        <v>25110.48</v>
      </c>
      <c r="J21" s="54">
        <f t="shared" si="3"/>
        <v>0</v>
      </c>
      <c r="K21" s="55">
        <f t="shared" ref="K21:K27" si="5">L21-J21</f>
        <v>25110.48</v>
      </c>
      <c r="L21" s="55">
        <f>Лист1!L22</f>
        <v>25110.48</v>
      </c>
    </row>
    <row r="22" spans="1:12" x14ac:dyDescent="0.25">
      <c r="A22" s="51"/>
      <c r="B22" s="27" t="str">
        <f>Лист1!A23</f>
        <v xml:space="preserve">Ремонт объектов дорожного хозяйства </v>
      </c>
      <c r="C22" s="52">
        <f>SUM(C23:C25)</f>
        <v>0</v>
      </c>
      <c r="D22" s="52">
        <f t="shared" ref="D22:L22" si="6">SUM(D23:D25)</f>
        <v>45792.210000000006</v>
      </c>
      <c r="E22" s="52">
        <f t="shared" si="6"/>
        <v>45792.210000000006</v>
      </c>
      <c r="F22" s="53">
        <f t="shared" si="6"/>
        <v>0</v>
      </c>
      <c r="G22" s="53">
        <f t="shared" si="6"/>
        <v>0</v>
      </c>
      <c r="H22" s="52">
        <f t="shared" si="6"/>
        <v>44581.832000000002</v>
      </c>
      <c r="I22" s="52">
        <f t="shared" si="6"/>
        <v>44581.832000000002</v>
      </c>
      <c r="J22" s="53">
        <f t="shared" si="6"/>
        <v>0</v>
      </c>
      <c r="K22" s="52">
        <f t="shared" si="6"/>
        <v>36522.801999999996</v>
      </c>
      <c r="L22" s="52">
        <f t="shared" si="6"/>
        <v>40175.199999999997</v>
      </c>
    </row>
    <row r="23" spans="1:12" ht="38.25" x14ac:dyDescent="0.25">
      <c r="A23" s="49"/>
      <c r="B23" s="28" t="str">
        <f>Лист1!A24</f>
        <v>Капитальный ремонт автомобильной дороги  «Тр."Кавказ"-Нестеровская-Алкун-Таргим-Чми», 1-14км</v>
      </c>
      <c r="C23" s="54">
        <f>Лист1!C24</f>
        <v>0</v>
      </c>
      <c r="D23" s="55">
        <f>Лист1!D24</f>
        <v>5617.01</v>
      </c>
      <c r="E23" s="55">
        <f>Лист1!B24</f>
        <v>5617.01</v>
      </c>
      <c r="F23" s="54">
        <f>Лист1!H24</f>
        <v>0</v>
      </c>
      <c r="G23" s="54">
        <f>Лист1!H24</f>
        <v>0</v>
      </c>
      <c r="H23" s="55">
        <f>Лист1!I24</f>
        <v>5617.01</v>
      </c>
      <c r="I23" s="55">
        <f>Лист1!G24</f>
        <v>5617.01</v>
      </c>
      <c r="J23" s="54">
        <f t="shared" si="3"/>
        <v>0</v>
      </c>
      <c r="K23" s="54">
        <v>0</v>
      </c>
      <c r="L23" s="54">
        <f>Лист1!L24</f>
        <v>0</v>
      </c>
    </row>
    <row r="24" spans="1:12" ht="25.5" x14ac:dyDescent="0.25">
      <c r="A24" s="49"/>
      <c r="B24" s="28" t="str">
        <f>Лист1!A25</f>
        <v>Капитальный ремонт автомобильной дороги «Назрань-Малгобек-Н.Курп-Терек», 1-4км</v>
      </c>
      <c r="C24" s="54">
        <f>Лист1!C25</f>
        <v>0</v>
      </c>
      <c r="D24" s="55">
        <f>Лист1!D25</f>
        <v>36522.802000000003</v>
      </c>
      <c r="E24" s="55">
        <f>Лист1!B25</f>
        <v>36522.802000000003</v>
      </c>
      <c r="F24" s="54">
        <f>Лист1!H25</f>
        <v>0</v>
      </c>
      <c r="G24" s="54">
        <f>Лист1!H25</f>
        <v>0</v>
      </c>
      <c r="H24" s="55">
        <f>Лист1!I25</f>
        <v>35312.423999999999</v>
      </c>
      <c r="I24" s="55">
        <f>Лист1!G25</f>
        <v>35312.423999999999</v>
      </c>
      <c r="J24" s="54">
        <f t="shared" si="3"/>
        <v>0</v>
      </c>
      <c r="K24" s="55">
        <f t="shared" si="5"/>
        <v>36522.801999999996</v>
      </c>
      <c r="L24" s="55">
        <f>Лист1!L25</f>
        <v>36522.801999999996</v>
      </c>
    </row>
    <row r="25" spans="1:12" x14ac:dyDescent="0.25">
      <c r="A25" s="49"/>
      <c r="B25" s="28" t="str">
        <f>Лист1!A26</f>
        <v>Ремонт автомобильной дороги «Сурхахи-Яндаре»</v>
      </c>
      <c r="C25" s="54">
        <f>Лист1!C26</f>
        <v>0</v>
      </c>
      <c r="D25" s="55">
        <f>Лист1!D26</f>
        <v>3652.3980000000001</v>
      </c>
      <c r="E25" s="55">
        <f>Лист1!B26</f>
        <v>3652.3980000000001</v>
      </c>
      <c r="F25" s="54">
        <f>Лист1!H26</f>
        <v>0</v>
      </c>
      <c r="G25" s="54">
        <f>Лист1!H26</f>
        <v>0</v>
      </c>
      <c r="H25" s="54">
        <f>Лист1!I26</f>
        <v>3652.3980000000001</v>
      </c>
      <c r="I25" s="54">
        <f>Лист1!G26</f>
        <v>3652.3980000000001</v>
      </c>
      <c r="J25" s="54">
        <f t="shared" si="3"/>
        <v>0</v>
      </c>
      <c r="K25" s="54"/>
      <c r="L25" s="54">
        <f>Лист1!L26</f>
        <v>3652.3980000000001</v>
      </c>
    </row>
    <row r="26" spans="1:12" ht="25.5" x14ac:dyDescent="0.25">
      <c r="A26" s="51"/>
      <c r="B26" s="27" t="str">
        <f>Лист1!A27</f>
        <v>Содержание и модернизация автомобильных дорог и искусственных сооружений на них*</v>
      </c>
      <c r="C26" s="53">
        <f>Лист1!C27</f>
        <v>0</v>
      </c>
      <c r="D26" s="52">
        <f>Лист1!D27</f>
        <v>132161.005</v>
      </c>
      <c r="E26" s="52">
        <f>Лист1!B27</f>
        <v>132161.005</v>
      </c>
      <c r="F26" s="53">
        <f>Лист1!H27</f>
        <v>0</v>
      </c>
      <c r="G26" s="53">
        <f>Лист1!H27</f>
        <v>0</v>
      </c>
      <c r="H26" s="52">
        <f>Лист1!I27</f>
        <v>131977.96</v>
      </c>
      <c r="I26" s="52">
        <f>Лист1!G27</f>
        <v>131977.96</v>
      </c>
      <c r="J26" s="53">
        <f t="shared" si="3"/>
        <v>0</v>
      </c>
      <c r="K26" s="52">
        <f t="shared" si="5"/>
        <v>131977.999709</v>
      </c>
      <c r="L26" s="52">
        <f>Лист1!L27</f>
        <v>131977.999709</v>
      </c>
    </row>
    <row r="27" spans="1:12" x14ac:dyDescent="0.25">
      <c r="A27" s="51"/>
      <c r="B27" s="27" t="str">
        <f>Лист1!A28</f>
        <v>Составление проектно-сметной документации**</v>
      </c>
      <c r="C27" s="53">
        <f>Лист1!C28</f>
        <v>0</v>
      </c>
      <c r="D27" s="52">
        <f>Лист1!D28</f>
        <v>9322.280999999999</v>
      </c>
      <c r="E27" s="52">
        <f>Лист1!B28</f>
        <v>9322.280999999999</v>
      </c>
      <c r="F27" s="53">
        <f>Лист1!H28</f>
        <v>0</v>
      </c>
      <c r="G27" s="53">
        <f>Лист1!H28</f>
        <v>0</v>
      </c>
      <c r="H27" s="52">
        <f>Лист1!I28</f>
        <v>7628.7919999999995</v>
      </c>
      <c r="I27" s="52">
        <f>Лист1!G28</f>
        <v>7628.7919999999995</v>
      </c>
      <c r="J27" s="53">
        <f t="shared" si="3"/>
        <v>0</v>
      </c>
      <c r="K27" s="52">
        <f t="shared" si="5"/>
        <v>9322.2810000000009</v>
      </c>
      <c r="L27" s="52">
        <f>Лист1!L28</f>
        <v>9322.2810000000009</v>
      </c>
    </row>
    <row r="28" spans="1:12" ht="25.5" x14ac:dyDescent="0.25">
      <c r="A28" s="51"/>
      <c r="B28" s="27" t="str">
        <f>Лист1!A29</f>
        <v>Реализация мероприятий в рамках регионального проекта «БКАД»</v>
      </c>
      <c r="C28" s="52">
        <f>C29+C34</f>
        <v>254335.7</v>
      </c>
      <c r="D28" s="52">
        <f t="shared" ref="D28:L28" si="7">D29+D34</f>
        <v>24000</v>
      </c>
      <c r="E28" s="52">
        <f t="shared" si="7"/>
        <v>278335.7</v>
      </c>
      <c r="F28" s="52">
        <f t="shared" si="7"/>
        <v>254335.7</v>
      </c>
      <c r="G28" s="52">
        <f t="shared" si="7"/>
        <v>254335.7</v>
      </c>
      <c r="H28" s="52">
        <f t="shared" si="7"/>
        <v>24000</v>
      </c>
      <c r="I28" s="52">
        <f t="shared" si="7"/>
        <v>278335.7</v>
      </c>
      <c r="J28" s="52">
        <f t="shared" si="7"/>
        <v>254335.7</v>
      </c>
      <c r="K28" s="52">
        <f t="shared" si="7"/>
        <v>24000</v>
      </c>
      <c r="L28" s="52">
        <f t="shared" si="7"/>
        <v>278335.7</v>
      </c>
    </row>
    <row r="29" spans="1:12" ht="38.25" x14ac:dyDescent="0.25">
      <c r="A29" s="51"/>
      <c r="B29" s="27" t="str">
        <f>Лист1!A30</f>
        <v>Реконструкция автодорог регионального и межмуниципального значенияв рамках РП «Дорожная сеть»</v>
      </c>
      <c r="C29" s="52">
        <f>SUM(C30:C33)</f>
        <v>236000</v>
      </c>
      <c r="D29" s="52">
        <f t="shared" ref="D29:L29" si="8">SUM(D30:D33)</f>
        <v>24000</v>
      </c>
      <c r="E29" s="52">
        <f t="shared" si="8"/>
        <v>260000</v>
      </c>
      <c r="F29" s="52">
        <f t="shared" si="8"/>
        <v>236000</v>
      </c>
      <c r="G29" s="52">
        <f t="shared" si="8"/>
        <v>236000</v>
      </c>
      <c r="H29" s="52">
        <f t="shared" si="8"/>
        <v>24000</v>
      </c>
      <c r="I29" s="52">
        <f t="shared" si="8"/>
        <v>260000</v>
      </c>
      <c r="J29" s="52">
        <f t="shared" si="8"/>
        <v>236000</v>
      </c>
      <c r="K29" s="52">
        <f t="shared" si="8"/>
        <v>24000</v>
      </c>
      <c r="L29" s="52">
        <f t="shared" si="8"/>
        <v>260000</v>
      </c>
    </row>
    <row r="30" spans="1:12" ht="25.5" x14ac:dyDescent="0.25">
      <c r="A30" s="49"/>
      <c r="B30" s="28" t="str">
        <f>Лист1!A31</f>
        <v>Реконструкция а/д «Назрань-Грозный» 0-5км (1-я очередь)</v>
      </c>
      <c r="C30" s="55">
        <f>Лист1!C31</f>
        <v>76741.25</v>
      </c>
      <c r="D30" s="54">
        <f>Лист1!D31</f>
        <v>0</v>
      </c>
      <c r="E30" s="55">
        <f>Лист1!B31</f>
        <v>76741.25</v>
      </c>
      <c r="F30" s="55">
        <f>Лист1!H31</f>
        <v>76741.25</v>
      </c>
      <c r="G30" s="55">
        <f>Лист1!H31</f>
        <v>76741.25</v>
      </c>
      <c r="H30" s="54">
        <f>Лист1!I31</f>
        <v>0</v>
      </c>
      <c r="I30" s="55">
        <f>Лист1!G31</f>
        <v>76741.25</v>
      </c>
      <c r="J30" s="55">
        <f t="shared" si="3"/>
        <v>76741.25</v>
      </c>
      <c r="K30" s="54">
        <v>0</v>
      </c>
      <c r="L30" s="55">
        <f>Лист1!L31</f>
        <v>76741.25</v>
      </c>
    </row>
    <row r="31" spans="1:12" ht="25.5" x14ac:dyDescent="0.25">
      <c r="A31" s="49"/>
      <c r="B31" s="28" t="str">
        <f>Лист1!A32</f>
        <v xml:space="preserve">Реконструкция а/д «Назрань-Малгобек-Н. Курп-Терек» 3-6км </v>
      </c>
      <c r="C31" s="55">
        <f>Лист1!C32</f>
        <v>135607.5</v>
      </c>
      <c r="D31" s="54">
        <f>Лист1!D32</f>
        <v>0</v>
      </c>
      <c r="E31" s="55">
        <f>Лист1!B32</f>
        <v>135607.5</v>
      </c>
      <c r="F31" s="55">
        <f>Лист1!H32</f>
        <v>135607.5</v>
      </c>
      <c r="G31" s="55">
        <f>Лист1!H32</f>
        <v>135607.5</v>
      </c>
      <c r="H31" s="54">
        <f>Лист1!I32</f>
        <v>0</v>
      </c>
      <c r="I31" s="55">
        <f>Лист1!G32</f>
        <v>135607.5</v>
      </c>
      <c r="J31" s="55">
        <v>135607.5</v>
      </c>
      <c r="K31" s="54">
        <v>0</v>
      </c>
      <c r="L31" s="55">
        <f>Лист1!L32</f>
        <v>135607.5</v>
      </c>
    </row>
    <row r="32" spans="1:12" x14ac:dyDescent="0.25">
      <c r="A32" s="49"/>
      <c r="B32" s="28" t="str">
        <f>Лист1!A33</f>
        <v>Реконструкция а/д «Подъезд -1 к г. Магас» 0-1км</v>
      </c>
      <c r="C32" s="55">
        <f>Лист1!C33</f>
        <v>23651.25</v>
      </c>
      <c r="D32" s="54">
        <f>Лист1!D33</f>
        <v>0</v>
      </c>
      <c r="E32" s="55">
        <f>Лист1!B33</f>
        <v>23651.25</v>
      </c>
      <c r="F32" s="55">
        <f>Лист1!H33</f>
        <v>23651.25</v>
      </c>
      <c r="G32" s="55">
        <f>Лист1!H33</f>
        <v>23651.25</v>
      </c>
      <c r="H32" s="54">
        <f>Лист1!I33</f>
        <v>0</v>
      </c>
      <c r="I32" s="55">
        <f>Лист1!G33</f>
        <v>23651.25</v>
      </c>
      <c r="J32" s="55">
        <v>23651.25</v>
      </c>
      <c r="K32" s="54">
        <v>0</v>
      </c>
      <c r="L32" s="55">
        <f>Лист1!L33</f>
        <v>23651.25</v>
      </c>
    </row>
    <row r="33" spans="1:15" x14ac:dyDescent="0.25">
      <c r="A33" s="49"/>
      <c r="B33" s="28" t="str">
        <f>Лист1!A34</f>
        <v>Реконструкция а/д «Экажево-Али-юрт» 0-2км</v>
      </c>
      <c r="C33" s="54">
        <f>Лист1!C34</f>
        <v>0</v>
      </c>
      <c r="D33" s="55">
        <f>Лист1!D34</f>
        <v>24000</v>
      </c>
      <c r="E33" s="55">
        <f>Лист1!B34</f>
        <v>24000</v>
      </c>
      <c r="F33" s="54">
        <f>Лист1!H34</f>
        <v>0</v>
      </c>
      <c r="G33" s="54">
        <f>Лист1!H34</f>
        <v>0</v>
      </c>
      <c r="H33" s="55">
        <f>Лист1!I34</f>
        <v>24000</v>
      </c>
      <c r="I33" s="55">
        <f>Лист1!G34</f>
        <v>24000</v>
      </c>
      <c r="J33" s="54">
        <f t="shared" si="3"/>
        <v>0</v>
      </c>
      <c r="K33" s="55">
        <f t="shared" ref="K33" si="9">L33-J33</f>
        <v>24000</v>
      </c>
      <c r="L33" s="55">
        <f>Лист1!L34</f>
        <v>24000</v>
      </c>
    </row>
    <row r="34" spans="1:15" ht="38.25" x14ac:dyDescent="0.25">
      <c r="A34" s="51"/>
      <c r="B34" s="27" t="str">
        <f>Лист1!A35</f>
        <v>Капитальный ремонт регионального и межмуниципального значения в рамках РП «Дорожная сеть»</v>
      </c>
      <c r="C34" s="52">
        <f>C35</f>
        <v>18335.7</v>
      </c>
      <c r="D34" s="52">
        <f t="shared" ref="D34:L34" si="10">D35</f>
        <v>0</v>
      </c>
      <c r="E34" s="52">
        <f t="shared" si="10"/>
        <v>18335.7</v>
      </c>
      <c r="F34" s="52">
        <f t="shared" si="10"/>
        <v>18335.7</v>
      </c>
      <c r="G34" s="52">
        <f t="shared" si="10"/>
        <v>18335.7</v>
      </c>
      <c r="H34" s="52">
        <f t="shared" si="10"/>
        <v>0</v>
      </c>
      <c r="I34" s="52">
        <f t="shared" si="10"/>
        <v>18335.7</v>
      </c>
      <c r="J34" s="52">
        <f t="shared" si="10"/>
        <v>18335.7</v>
      </c>
      <c r="K34" s="52">
        <f t="shared" si="10"/>
        <v>0</v>
      </c>
      <c r="L34" s="52">
        <f t="shared" si="10"/>
        <v>18335.7</v>
      </c>
    </row>
    <row r="35" spans="1:15" ht="25.5" x14ac:dyDescent="0.25">
      <c r="A35" s="49"/>
      <c r="B35" s="28" t="str">
        <f>Лист1!A36</f>
        <v>Капитальный ремонт а/д «Назрань-Малгобек-Н. Курп-Терек» 28-29км</v>
      </c>
      <c r="C35" s="55">
        <f>Лист1!C36</f>
        <v>18335.7</v>
      </c>
      <c r="D35" s="54">
        <f>Лист1!D36</f>
        <v>0</v>
      </c>
      <c r="E35" s="55">
        <f>Лист1!B36</f>
        <v>18335.7</v>
      </c>
      <c r="F35" s="55">
        <f>Лист1!H36</f>
        <v>18335.7</v>
      </c>
      <c r="G35" s="55">
        <f>Лист1!H36</f>
        <v>18335.7</v>
      </c>
      <c r="H35" s="54">
        <f>Лист1!I36</f>
        <v>0</v>
      </c>
      <c r="I35" s="55">
        <f>Лист1!G36</f>
        <v>18335.7</v>
      </c>
      <c r="J35" s="55">
        <v>18335.7</v>
      </c>
      <c r="K35" s="55">
        <v>0</v>
      </c>
      <c r="L35" s="55">
        <f>Лист1!L36</f>
        <v>18335.7</v>
      </c>
    </row>
    <row r="36" spans="1:15" ht="51" x14ac:dyDescent="0.25">
      <c r="A36" s="60"/>
      <c r="B36" s="61" t="s">
        <v>67</v>
      </c>
      <c r="C36" s="62"/>
      <c r="D36" s="62">
        <f>D37+D38</f>
        <v>12346.830000000002</v>
      </c>
      <c r="E36" s="62">
        <f t="shared" ref="E36:L36" si="11">E37+E38</f>
        <v>12346.830000000002</v>
      </c>
      <c r="F36" s="62"/>
      <c r="G36" s="62"/>
      <c r="H36" s="62">
        <f t="shared" si="11"/>
        <v>10034.996160000001</v>
      </c>
      <c r="I36" s="62">
        <f t="shared" si="11"/>
        <v>10034.996160000001</v>
      </c>
      <c r="J36" s="62"/>
      <c r="K36" s="62">
        <f t="shared" si="11"/>
        <v>9612.7804300000007</v>
      </c>
      <c r="L36" s="62">
        <f t="shared" si="11"/>
        <v>9612.7804300000007</v>
      </c>
      <c r="N36" s="69"/>
    </row>
    <row r="37" spans="1:15" ht="38.25" customHeight="1" x14ac:dyDescent="0.25">
      <c r="A37" s="49"/>
      <c r="B37" s="28" t="s">
        <v>68</v>
      </c>
      <c r="C37" s="55"/>
      <c r="D37" s="55">
        <v>10318.700000000001</v>
      </c>
      <c r="E37" s="55">
        <f>D37</f>
        <v>10318.700000000001</v>
      </c>
      <c r="F37" s="55"/>
      <c r="G37" s="55"/>
      <c r="H37" s="55">
        <f>7421.04882+1109.31143+504.22018</f>
        <v>9034.58043</v>
      </c>
      <c r="I37" s="55">
        <f>H37</f>
        <v>9034.58043</v>
      </c>
      <c r="J37" s="55"/>
      <c r="K37" s="55">
        <f>I37</f>
        <v>9034.58043</v>
      </c>
      <c r="L37" s="55">
        <f>K37</f>
        <v>9034.58043</v>
      </c>
    </row>
    <row r="38" spans="1:15" ht="39" customHeight="1" x14ac:dyDescent="0.25">
      <c r="A38" s="49"/>
      <c r="B38" s="28" t="s">
        <v>69</v>
      </c>
      <c r="C38" s="55"/>
      <c r="D38" s="56">
        <v>2028.13</v>
      </c>
      <c r="E38" s="55">
        <f t="shared" ref="E38" si="12">D38</f>
        <v>2028.13</v>
      </c>
      <c r="F38" s="55"/>
      <c r="G38" s="55"/>
      <c r="H38" s="55">
        <f>703.71754+67.0304+60.96779+168.7</f>
        <v>1000.4157299999999</v>
      </c>
      <c r="I38" s="55">
        <f>H38</f>
        <v>1000.4157299999999</v>
      </c>
      <c r="J38" s="55"/>
      <c r="K38" s="55">
        <f>409.5+168.7</f>
        <v>578.20000000000005</v>
      </c>
      <c r="L38" s="55">
        <f>K38</f>
        <v>578.20000000000005</v>
      </c>
      <c r="M38" s="69"/>
    </row>
    <row r="39" spans="1:15" x14ac:dyDescent="0.25">
      <c r="A39" s="65"/>
      <c r="B39" s="1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5" ht="76.5" x14ac:dyDescent="0.25">
      <c r="A40" s="51"/>
      <c r="B40" s="27" t="str">
        <f>Лист1!A37</f>
        <v>Государственная программа Республики Ингушетия «Развитие сельского хозяйства и регулирование рынков сельскохозяйственной продукции, сырья и продовольствия». Подпрограмма «Устойчивое развитие сельских территорий»</v>
      </c>
      <c r="C40" s="52">
        <f>C41</f>
        <v>13987.3</v>
      </c>
      <c r="D40" s="52">
        <f t="shared" ref="D40:L40" si="13">D41</f>
        <v>736.21600000000001</v>
      </c>
      <c r="E40" s="52">
        <f t="shared" si="13"/>
        <v>14723.516</v>
      </c>
      <c r="F40" s="52">
        <f t="shared" si="13"/>
        <v>13987.3</v>
      </c>
      <c r="G40" s="52">
        <f t="shared" si="13"/>
        <v>13987.3</v>
      </c>
      <c r="H40" s="52">
        <f t="shared" si="13"/>
        <v>736.21600000000001</v>
      </c>
      <c r="I40" s="52">
        <f t="shared" si="13"/>
        <v>14723.516</v>
      </c>
      <c r="J40" s="52">
        <f t="shared" si="13"/>
        <v>13987.3</v>
      </c>
      <c r="K40" s="52">
        <f t="shared" si="13"/>
        <v>736.21600000000001</v>
      </c>
      <c r="L40" s="52">
        <f t="shared" si="13"/>
        <v>14723.516</v>
      </c>
    </row>
    <row r="41" spans="1:15" ht="60" customHeight="1" x14ac:dyDescent="0.25">
      <c r="A41" s="51"/>
      <c r="B41" s="27" t="str">
        <f>Лист1!A38</f>
        <v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v>
      </c>
      <c r="C41" s="52">
        <f>C42</f>
        <v>13987.3</v>
      </c>
      <c r="D41" s="52">
        <f t="shared" ref="D41:L41" si="14">D42</f>
        <v>736.21600000000001</v>
      </c>
      <c r="E41" s="52">
        <f t="shared" si="14"/>
        <v>14723.516</v>
      </c>
      <c r="F41" s="52">
        <f t="shared" si="14"/>
        <v>13987.3</v>
      </c>
      <c r="G41" s="52">
        <f t="shared" si="14"/>
        <v>13987.3</v>
      </c>
      <c r="H41" s="52">
        <f t="shared" si="14"/>
        <v>736.21600000000001</v>
      </c>
      <c r="I41" s="52">
        <f t="shared" si="14"/>
        <v>14723.516</v>
      </c>
      <c r="J41" s="52">
        <f t="shared" si="14"/>
        <v>13987.3</v>
      </c>
      <c r="K41" s="52">
        <f t="shared" si="14"/>
        <v>736.21600000000001</v>
      </c>
      <c r="L41" s="52">
        <f t="shared" si="14"/>
        <v>14723.516</v>
      </c>
    </row>
    <row r="42" spans="1:15" ht="47.25" customHeight="1" x14ac:dyDescent="0.25">
      <c r="A42" s="49"/>
      <c r="B42" s="28" t="str">
        <f>Лист1!A39</f>
        <v>Реконструкция участка автодороги «Подъезд к тепличному комплексу ООО «Эко-Константа» от автодороги «Назрань-Малгобек-Н.Курп-Терек»</v>
      </c>
      <c r="C42" s="55">
        <f>Лист1!C39</f>
        <v>13987.3</v>
      </c>
      <c r="D42" s="55">
        <f>Лист1!D39</f>
        <v>736.21600000000001</v>
      </c>
      <c r="E42" s="55">
        <f>Лист1!B39</f>
        <v>14723.516</v>
      </c>
      <c r="F42" s="55">
        <f>Лист1!H39</f>
        <v>13987.3</v>
      </c>
      <c r="G42" s="55">
        <f>Лист1!H39</f>
        <v>13987.3</v>
      </c>
      <c r="H42" s="55">
        <f>Лист1!I39</f>
        <v>736.21600000000001</v>
      </c>
      <c r="I42" s="55">
        <f>Лист1!G39</f>
        <v>14723.516</v>
      </c>
      <c r="J42" s="55">
        <f t="shared" ref="J42" si="15">C42</f>
        <v>13987.3</v>
      </c>
      <c r="K42" s="55">
        <f t="shared" ref="K42" si="16">D42</f>
        <v>736.21600000000001</v>
      </c>
      <c r="L42" s="55">
        <f>Лист1!L39</f>
        <v>14723.516</v>
      </c>
    </row>
    <row r="43" spans="1:15" ht="30.75" customHeight="1" x14ac:dyDescent="0.25">
      <c r="A43" s="49"/>
      <c r="B43" s="27" t="s">
        <v>75</v>
      </c>
      <c r="C43" s="70">
        <f>C40+C13</f>
        <v>356621.5</v>
      </c>
      <c r="D43" s="70">
        <f t="shared" ref="D43:L43" si="17">D40+D13</f>
        <v>745298.89999999991</v>
      </c>
      <c r="E43" s="70">
        <f t="shared" si="17"/>
        <v>1101920.4000000001</v>
      </c>
      <c r="F43" s="70">
        <f t="shared" si="17"/>
        <v>356621.5</v>
      </c>
      <c r="G43" s="70">
        <f t="shared" si="17"/>
        <v>356621.5</v>
      </c>
      <c r="H43" s="70">
        <f t="shared" si="17"/>
        <v>694130.65399999998</v>
      </c>
      <c r="I43" s="70">
        <f t="shared" si="17"/>
        <v>1050752.1540000001</v>
      </c>
      <c r="J43" s="70">
        <f t="shared" si="17"/>
        <v>356621.5</v>
      </c>
      <c r="K43" s="70">
        <f t="shared" si="17"/>
        <v>663869.66970899992</v>
      </c>
      <c r="L43" s="70">
        <f t="shared" si="17"/>
        <v>1095303.301709</v>
      </c>
    </row>
    <row r="44" spans="1:15" ht="21" customHeight="1" x14ac:dyDescent="0.25">
      <c r="A44" s="57"/>
      <c r="B44" s="59" t="s">
        <v>76</v>
      </c>
      <c r="C44" s="58">
        <f>C43+C36</f>
        <v>356621.5</v>
      </c>
      <c r="D44" s="58">
        <f t="shared" ref="D44:L44" si="18">D43+D36</f>
        <v>757645.72999999986</v>
      </c>
      <c r="E44" s="58">
        <f t="shared" si="18"/>
        <v>1114267.2300000002</v>
      </c>
      <c r="F44" s="58">
        <f t="shared" si="18"/>
        <v>356621.5</v>
      </c>
      <c r="G44" s="58">
        <f t="shared" si="18"/>
        <v>356621.5</v>
      </c>
      <c r="H44" s="58">
        <f t="shared" si="18"/>
        <v>704165.65015999996</v>
      </c>
      <c r="I44" s="58">
        <f t="shared" si="18"/>
        <v>1060787.1501600002</v>
      </c>
      <c r="J44" s="58">
        <f t="shared" si="18"/>
        <v>356621.5</v>
      </c>
      <c r="K44" s="58">
        <f t="shared" si="18"/>
        <v>673482.45013899996</v>
      </c>
      <c r="L44" s="58">
        <f t="shared" si="18"/>
        <v>1104916.0821390001</v>
      </c>
    </row>
    <row r="47" spans="1:15" ht="15.75" x14ac:dyDescent="0.25">
      <c r="B47" s="7" t="s">
        <v>78</v>
      </c>
      <c r="C47" s="71"/>
      <c r="D47" s="72"/>
      <c r="E47" s="72"/>
      <c r="F47" s="99" t="s">
        <v>77</v>
      </c>
      <c r="G47" s="99"/>
      <c r="H47" s="99"/>
      <c r="I47" s="2"/>
      <c r="J47" s="2"/>
      <c r="K47" s="2"/>
      <c r="L47" s="2"/>
      <c r="M47" s="11"/>
      <c r="N47" s="11"/>
      <c r="O47" s="2"/>
    </row>
    <row r="48" spans="1:15" ht="15.75" x14ac:dyDescent="0.25">
      <c r="B48" s="8"/>
      <c r="C48" s="8"/>
      <c r="D48" s="8" t="s">
        <v>14</v>
      </c>
      <c r="E48" s="93"/>
      <c r="F48" s="93"/>
      <c r="G48" s="2" t="s">
        <v>79</v>
      </c>
      <c r="H48" s="2">
        <v>89287323294</v>
      </c>
      <c r="I48" s="73" t="s">
        <v>80</v>
      </c>
      <c r="J48" s="2"/>
      <c r="K48" s="2"/>
      <c r="L48" s="2"/>
      <c r="M48" s="11"/>
      <c r="N48" s="11"/>
      <c r="O48" s="2"/>
    </row>
    <row r="49" spans="2:15" ht="16.5" x14ac:dyDescent="0.25">
      <c r="B49" s="7"/>
      <c r="C49" s="2"/>
      <c r="D49" s="2"/>
      <c r="E49" s="2"/>
      <c r="F49" s="2"/>
      <c r="G49" s="2"/>
      <c r="H49" s="94" t="s">
        <v>15</v>
      </c>
      <c r="I49" s="94"/>
      <c r="J49" s="94"/>
      <c r="K49" s="94"/>
      <c r="L49" s="94"/>
      <c r="M49" s="94"/>
      <c r="N49" s="94"/>
      <c r="O49" s="94"/>
    </row>
    <row r="50" spans="2:15" ht="15.75" x14ac:dyDescent="0.25">
      <c r="B50" s="7" t="s">
        <v>16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11"/>
      <c r="N50" s="11"/>
      <c r="O50" s="2"/>
    </row>
  </sheetData>
  <mergeCells count="14">
    <mergeCell ref="F47:H47"/>
    <mergeCell ref="E48:F48"/>
    <mergeCell ref="H49:O49"/>
    <mergeCell ref="J8:L9"/>
    <mergeCell ref="A3:L3"/>
    <mergeCell ref="A4:L4"/>
    <mergeCell ref="J1:L1"/>
    <mergeCell ref="B6:C6"/>
    <mergeCell ref="A8:A10"/>
    <mergeCell ref="B8:B10"/>
    <mergeCell ref="C8:E9"/>
    <mergeCell ref="F8:F10"/>
    <mergeCell ref="G8:I9"/>
    <mergeCell ref="J2:L2"/>
  </mergeCells>
  <hyperlinks>
    <hyperlink ref="I48" r:id="rId1"/>
  </hyperlinks>
  <pageMargins left="0.70866141732283472" right="0.70866141732283472" top="0.74803149606299213" bottom="0.74803149606299213" header="0.31496062992125984" footer="0.31496062992125984"/>
  <pageSetup paperSize="9" scale="6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2020-03-10T14:40:35Z</dcterms:modified>
</cp:coreProperties>
</file>